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925\Downloads\"/>
    </mc:Choice>
  </mc:AlternateContent>
  <bookViews>
    <workbookView showHorizontalScroll="0" showVerticalScroll="0" xWindow="0" yWindow="0" windowWidth="16380" windowHeight="8190" tabRatio="948" activeTab="5"/>
  </bookViews>
  <sheets>
    <sheet name="NOTURNO 12X36" sheetId="13" r:id="rId1"/>
    <sheet name="DIURNO 12X36" sheetId="19" r:id="rId2"/>
    <sheet name="UNIFORME" sheetId="6" r:id="rId3"/>
    <sheet name="MATERIAL" sheetId="20" r:id="rId4"/>
    <sheet name="EQUIPAMENTOS" sheetId="15" r:id="rId5"/>
    <sheet name="TOTALIZADO" sheetId="21" r:id="rId6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1">'DIURNO 12X36'!$A$2:$L$144</definedName>
    <definedName name="_xlnm.Print_Area" localSheetId="0">'NOTURNO 12X36'!$A$2:$L$144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D13" i="21" l="1"/>
  <c r="C13" i="21"/>
  <c r="B13" i="21"/>
  <c r="D12" i="21"/>
  <c r="E7" i="21" l="1"/>
  <c r="E8" i="21"/>
  <c r="D7" i="21"/>
  <c r="D8" i="21" s="1"/>
  <c r="C7" i="21"/>
  <c r="E13" i="6"/>
  <c r="E12" i="6"/>
  <c r="C8" i="21"/>
  <c r="B7" i="21"/>
  <c r="B8" i="21" s="1"/>
  <c r="D5" i="21"/>
  <c r="C5" i="21"/>
  <c r="B5" i="21"/>
  <c r="E5" i="21" s="1"/>
  <c r="E4" i="21"/>
  <c r="E9" i="20" l="1"/>
  <c r="E8" i="20"/>
  <c r="E7" i="20"/>
  <c r="E6" i="20"/>
  <c r="E5" i="20"/>
  <c r="E4" i="20"/>
  <c r="E6" i="15"/>
  <c r="E5" i="15"/>
  <c r="E4" i="15"/>
  <c r="E3" i="15"/>
  <c r="E11" i="20" l="1"/>
  <c r="E12" i="20" s="1"/>
  <c r="E10" i="6"/>
  <c r="E9" i="6"/>
  <c r="E8" i="6"/>
  <c r="E7" i="6"/>
  <c r="E6" i="6"/>
  <c r="E5" i="6"/>
  <c r="E11" i="6" l="1"/>
  <c r="J32" i="13"/>
  <c r="J131" i="19" l="1"/>
  <c r="J107" i="19"/>
  <c r="J112" i="19"/>
  <c r="J100" i="19"/>
  <c r="J87" i="19"/>
  <c r="J63" i="19"/>
  <c r="J58" i="19"/>
  <c r="J46" i="19"/>
  <c r="J31" i="19"/>
  <c r="J102" i="19"/>
  <c r="J32" i="19"/>
  <c r="J36" i="19" s="1"/>
  <c r="J101" i="19"/>
  <c r="E7" i="15"/>
  <c r="E9" i="15" s="1"/>
  <c r="J63" i="13"/>
  <c r="J69" i="13" s="1"/>
  <c r="J75" i="13" s="1"/>
  <c r="J131" i="13"/>
  <c r="J100" i="13"/>
  <c r="J87" i="13"/>
  <c r="J46" i="13"/>
  <c r="J58" i="13"/>
  <c r="J101" i="13"/>
  <c r="J102" i="13"/>
  <c r="J107" i="13"/>
  <c r="J112" i="13"/>
  <c r="J69" i="19" l="1"/>
  <c r="J75" i="19" s="1"/>
  <c r="K83" i="19"/>
  <c r="K45" i="19"/>
  <c r="K81" i="19"/>
  <c r="K85" i="19"/>
  <c r="K84" i="19"/>
  <c r="K82" i="19"/>
  <c r="K44" i="19"/>
  <c r="J37" i="19"/>
  <c r="J38" i="19" s="1"/>
  <c r="K86" i="19"/>
  <c r="J34" i="13"/>
  <c r="J136" i="19" l="1"/>
  <c r="K101" i="19"/>
  <c r="K99" i="19"/>
  <c r="K96" i="19"/>
  <c r="K94" i="19"/>
  <c r="K95" i="19"/>
  <c r="K98" i="19"/>
  <c r="K93" i="19"/>
  <c r="K97" i="19"/>
  <c r="K87" i="19"/>
  <c r="J138" i="19" s="1"/>
  <c r="K46" i="19"/>
  <c r="J35" i="13"/>
  <c r="J36" i="13" s="1"/>
  <c r="K100" i="19" l="1"/>
  <c r="K102" i="19" s="1"/>
  <c r="J111" i="19" s="1"/>
  <c r="J113" i="19" s="1"/>
  <c r="J139" i="19" s="1"/>
  <c r="J73" i="19"/>
  <c r="K50" i="19"/>
  <c r="K54" i="19"/>
  <c r="K57" i="19"/>
  <c r="K56" i="19"/>
  <c r="K51" i="19"/>
  <c r="K55" i="19"/>
  <c r="K52" i="19"/>
  <c r="K53" i="19"/>
  <c r="K86" i="13"/>
  <c r="K45" i="13"/>
  <c r="K82" i="13"/>
  <c r="K85" i="13"/>
  <c r="K83" i="13"/>
  <c r="K81" i="13"/>
  <c r="K44" i="13"/>
  <c r="K84" i="13"/>
  <c r="J37" i="13"/>
  <c r="J38" i="13" s="1"/>
  <c r="K46" i="13" l="1"/>
  <c r="J73" i="13" s="1"/>
  <c r="K58" i="19"/>
  <c r="J74" i="19" s="1"/>
  <c r="J76" i="19"/>
  <c r="K98" i="13"/>
  <c r="J136" i="13"/>
  <c r="K96" i="13"/>
  <c r="K94" i="13"/>
  <c r="K95" i="13"/>
  <c r="K97" i="13"/>
  <c r="K99" i="13"/>
  <c r="K93" i="13"/>
  <c r="K101" i="13"/>
  <c r="K87" i="13"/>
  <c r="J138" i="13" s="1"/>
  <c r="K50" i="13" l="1"/>
  <c r="K55" i="13"/>
  <c r="K53" i="13"/>
  <c r="K54" i="13"/>
  <c r="K52" i="13"/>
  <c r="K51" i="13"/>
  <c r="K56" i="13"/>
  <c r="K57" i="13"/>
  <c r="J137" i="19"/>
  <c r="J120" i="19"/>
  <c r="J140" i="19" s="1"/>
  <c r="K100" i="13"/>
  <c r="K102" i="13" s="1"/>
  <c r="J111" i="13" s="1"/>
  <c r="J113" i="13" s="1"/>
  <c r="J139" i="13" s="1"/>
  <c r="K58" i="13" l="1"/>
  <c r="J74" i="13" s="1"/>
  <c r="J76" i="13" s="1"/>
  <c r="J137" i="13" s="1"/>
  <c r="J141" i="19"/>
  <c r="J120" i="13" l="1"/>
  <c r="J140" i="13" s="1"/>
  <c r="J141" i="13" s="1"/>
  <c r="K125" i="13" s="1"/>
  <c r="K126" i="13" s="1"/>
  <c r="K125" i="19"/>
  <c r="K126" i="19" s="1"/>
  <c r="K129" i="19" s="1"/>
  <c r="K128" i="19" l="1"/>
  <c r="K130" i="19"/>
  <c r="K128" i="13"/>
  <c r="K130" i="13"/>
  <c r="K129" i="13"/>
  <c r="K131" i="19" l="1"/>
  <c r="J142" i="19" s="1"/>
  <c r="J143" i="19" s="1"/>
  <c r="J144" i="19" s="1"/>
  <c r="J145" i="19" s="1"/>
  <c r="K131" i="13"/>
  <c r="J142" i="13" s="1"/>
  <c r="J143" i="13" s="1"/>
  <c r="J144" i="13" s="1"/>
  <c r="J145" i="13" s="1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 xml:space="preserve">CCT 2020/2021 - Cláusula 4ª - Categoria Vigilante
Parágrafo 3º - a) 1408,24 + variação do INPC_01a12/2019
</t>
        </r>
      </text>
    </comment>
    <comment ref="J21" authorId="0" shapeId="0">
      <text>
        <r>
          <rPr>
            <b/>
            <sz val="9"/>
            <color indexed="81"/>
            <rFont val="Segoe UI"/>
            <family val="2"/>
          </rPr>
          <t>CCT 2020-2021 - Cláusula 2ª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2020-2021, Cláusula 1º</t>
        </r>
      </text>
    </comment>
    <comment ref="J23" authorId="3" shapeId="0">
      <text>
        <r>
          <rPr>
            <sz val="10"/>
            <rFont val="Arial"/>
            <family val="2"/>
          </rPr>
          <t>Quantidade de dias trabalhados utilizada pelo Caderno Técnico de Vigilância do ME para o Estado de GO 2019, pág. 4</t>
        </r>
      </text>
    </comment>
    <comment ref="J24" authorId="4" shapeId="0">
      <text>
        <r>
          <rPr>
            <sz val="9"/>
            <color indexed="81"/>
            <rFont val="Segoe UI"/>
            <family val="2"/>
          </rPr>
          <t>Caderno Técnico - GO - 2019. pág 13</t>
        </r>
      </text>
    </comment>
    <comment ref="J25" authorId="4" shapeId="0">
      <text>
        <r>
          <rPr>
            <sz val="9"/>
            <color indexed="81"/>
            <rFont val="Segoe UI"/>
            <family val="2"/>
          </rPr>
          <t>Cláusula 9ª da CCT - GO</t>
        </r>
      </text>
    </comment>
    <comment ref="J31" authorId="3" shapeId="0">
      <text>
        <r>
          <rPr>
            <sz val="10"/>
            <rFont val="Arial"/>
            <family val="2"/>
          </rPr>
          <t>CCT 2021 - Cláusula 3ª - Categoria Vigilante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Caderno Técnico Vigilância  2019, ME, fl. 7.
(Salário Base + Adicional de periculosidade)* proporção de horas noturnas * percentual da CLT.
A reforma trabalhista entendeu compensados o adicional noturno e a redução da hora noturna no período que excede às 5h da manhã. Portanto, o adicional noturno e o cômputo da hora reduzida acontecerão somente no período das 22h às 5h.</t>
        </r>
      </text>
    </comment>
    <comment ref="J35" authorId="3" shapeId="0">
      <text>
        <r>
          <rPr>
            <sz val="10"/>
            <rFont val="Arial"/>
            <family val="2"/>
          </rPr>
          <t>Nota Técnica nº 2/2018/CGAC/CISET/SG-PR
Caderno Técnico Vigilância  2019, ME, fl 8.
A reforma trabalhista entendeu compensados o adicional noturno e a redução da hora noturna no período que excede às 5h da manhã. Portanto, o adicional noturno e o cômputo da hora reduzida acontecerão somente no período das 22h às 5h.</t>
        </r>
      </text>
    </comment>
    <comment ref="J37" authorId="3" shapeId="0">
      <text>
        <r>
          <rPr>
            <sz val="10"/>
            <rFont val="Arial"/>
            <family val="2"/>
          </rPr>
          <t>Caderno Técnico Vigilância 2018, ME, fl. 27.
[(Total Parcial/220) * dias trabalhados no mês] * alíquota da CLT
A reforma trabalhista passou a entender que o intervalo intrajornada trabalhado possui natureza indenizatório, e não mais salarial. Dessa forma, não repercutirá mais em nenhuma outra parcela.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0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1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2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3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4" authorId="3" shapeId="0">
      <text>
        <r>
          <rPr>
            <sz val="10"/>
            <rFont val="Arial"/>
            <family val="2"/>
          </rPr>
          <t>Decreto n.º 2.318/86.</t>
        </r>
      </text>
    </comment>
    <comment ref="K55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6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7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3" authorId="3" shapeId="0">
      <text>
        <r>
          <rPr>
            <sz val="10"/>
            <rFont val="Arial"/>
            <family val="2"/>
          </rPr>
          <t>Caderno Técnico - RJ - 2019. pág 13</t>
        </r>
      </text>
    </comment>
    <comment ref="J64" authorId="3" shapeId="0">
      <text>
        <r>
          <rPr>
            <sz val="10"/>
            <rFont val="Arial"/>
            <family val="2"/>
          </rPr>
          <t>Cláusula 3ª da CCT</t>
        </r>
      </text>
    </comment>
    <comment ref="J65" authorId="6" shapeId="0">
      <text>
        <r>
          <rPr>
            <sz val="10"/>
            <color indexed="81"/>
            <rFont val="Arial"/>
            <family val="2"/>
          </rPr>
          <t>Não se aplica</t>
        </r>
      </text>
    </comment>
    <comment ref="J66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67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68" authorId="7" shapeId="0">
      <text>
        <r>
          <rPr>
            <b/>
            <sz val="9"/>
            <color indexed="81"/>
            <rFont val="Segoe UI"/>
            <family val="2"/>
          </rPr>
          <t>Cláusula 6ª CCT</t>
        </r>
      </text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Base de cálculo
Total do Módulo 1 (Composição da Remuneração)
Cálculo
[0,08*(0,40+0,10)*0,9]*(1+0,0833+0,09075+0,03025) = </t>
        </r>
        <r>
          <rPr>
            <b/>
            <sz val="9"/>
            <color indexed="81"/>
            <rFont val="Segoe UI"/>
            <family val="2"/>
          </rPr>
          <t>4,35%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(0,10) = Contribuição Social sobre o FGTS (10%)
(0,90) = 90% dos funcionários remanescentes (LC nº110/2001. Estudos CNJ – Resolução nº 98/2009)
1= remuneração integral
(0,0833) = % do 13º salário
(0,09075) = % de férias (definida pela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Base de cálculo
Total do Módulo 1 (Composição da Remuneração)
Cálculo
[0,08 x (0,4+0,1)] x [% Incidência dos Encargos do Submódulo 2.2] = </t>
        </r>
        <r>
          <rPr>
            <b/>
            <sz val="9"/>
            <color indexed="81"/>
            <rFont val="Segoe UI"/>
            <family val="2"/>
          </rPr>
          <t>0,03 %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(0,10) = Contribuição Social sobre o FGTS
(% Incidência dos Encargos do Submódulo 2.2) = % do item E
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06" authorId="3" shapeId="0">
      <text>
        <r>
          <rPr>
            <sz val="10"/>
            <rFont val="Arial"/>
            <family val="2"/>
          </rPr>
          <t>Não se aplica</t>
        </r>
      </text>
    </comment>
    <comment ref="J112" authorId="3" shapeId="0">
      <text>
        <r>
          <rPr>
            <sz val="10"/>
            <rFont val="Arial"/>
            <family val="2"/>
          </rPr>
          <t>Não se aplica</t>
        </r>
      </text>
    </comment>
    <comment ref="J125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5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6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6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7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28" authorId="0" shapeId="0">
      <text>
        <r>
          <rPr>
            <sz val="9"/>
            <color indexed="81"/>
            <rFont val="Segoe UI"/>
            <family val="2"/>
          </rPr>
          <t>Lucro Real</t>
        </r>
      </text>
    </comment>
    <comment ref="K128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0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0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comments2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>CCT 2020/2021 - Cláusula 4ª - Categoria Vigilante
Parágrafo 3º - a) 1408,24 + variação do INPC_01a12/2019</t>
        </r>
      </text>
    </comment>
    <comment ref="J21" authorId="0" shapeId="0">
      <text>
        <r>
          <rPr>
            <b/>
            <sz val="9"/>
            <color indexed="81"/>
            <rFont val="Segoe UI"/>
            <family val="2"/>
          </rPr>
          <t>CCT 2019 - Cláusula 3ª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2019, Cláusula 1º</t>
        </r>
      </text>
    </comment>
    <comment ref="J23" authorId="3" shapeId="0">
      <text>
        <r>
          <rPr>
            <sz val="10"/>
            <rFont val="Arial"/>
            <family val="2"/>
          </rPr>
          <t>Quantidade de dias trabalhados utilizada pelo Caderno Técnico de Vigilância do ME para o Estado de GO 2019, pág. 4</t>
        </r>
      </text>
    </comment>
    <comment ref="J24" authorId="4" shapeId="0">
      <text>
        <r>
          <rPr>
            <sz val="9"/>
            <color indexed="81"/>
            <rFont val="Segoe UI"/>
            <family val="2"/>
          </rPr>
          <t>Caderno Técnico - GO - 2019. pág 13</t>
        </r>
      </text>
    </comment>
    <comment ref="J25" authorId="4" shapeId="0">
      <text>
        <r>
          <rPr>
            <sz val="9"/>
            <color indexed="81"/>
            <rFont val="Segoe UI"/>
            <family val="2"/>
          </rPr>
          <t>Cláusula 3ª da CCT - GO</t>
        </r>
      </text>
    </comment>
    <comment ref="J31" authorId="3" shapeId="0">
      <text>
        <r>
          <rPr>
            <sz val="10"/>
            <rFont val="Arial"/>
            <family val="2"/>
          </rPr>
          <t>CCT 2021 - Cláusula 3ª - Categoria Vigilante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Não se aplica</t>
        </r>
      </text>
    </comment>
    <comment ref="J35" authorId="3" shapeId="0">
      <text>
        <r>
          <rPr>
            <sz val="10"/>
            <rFont val="Arial"/>
            <family val="2"/>
          </rPr>
          <t>Não se aplica</t>
        </r>
      </text>
    </comment>
    <comment ref="J37" authorId="3" shapeId="0">
      <text>
        <r>
          <rPr>
            <sz val="10"/>
            <rFont val="Arial"/>
            <family val="2"/>
          </rPr>
          <t>Caderno Técnico Vigilância 2018, ME, fl. 27.
[(Total Parcial/220) * dias trabalhados no mês] * alíquota da CLT
A reforma trabalhista passou a entender que o intervalo intrajornada trabalhado possui natureza indenizatório, e não mais salarial. Dessa forma, não repercutirá mais em nenhuma outra parcela.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0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1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2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3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4" authorId="3" shapeId="0">
      <text>
        <r>
          <rPr>
            <sz val="10"/>
            <rFont val="Arial"/>
            <family val="2"/>
          </rPr>
          <t>Decreto n.º 2.318/86.</t>
        </r>
      </text>
    </comment>
    <comment ref="K55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6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7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3" authorId="3" shapeId="0">
      <text>
        <r>
          <rPr>
            <sz val="10"/>
            <rFont val="Arial"/>
            <family val="2"/>
          </rPr>
          <t>Caderno Técnico - GO - 2019. pág 13</t>
        </r>
      </text>
    </comment>
    <comment ref="J64" authorId="3" shapeId="0">
      <text>
        <r>
          <rPr>
            <sz val="10"/>
            <rFont val="Arial"/>
            <family val="2"/>
          </rPr>
          <t>Cláusula 3ª da CCT 2021</t>
        </r>
      </text>
    </comment>
    <comment ref="J65" authorId="6" shapeId="0">
      <text>
        <r>
          <rPr>
            <sz val="10"/>
            <color indexed="81"/>
            <rFont val="Arial"/>
            <family val="2"/>
          </rPr>
          <t>Não se aplica</t>
        </r>
      </text>
    </comment>
    <comment ref="J66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67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68" authorId="7" shapeId="0">
      <text>
        <r>
          <rPr>
            <b/>
            <sz val="9"/>
            <color indexed="81"/>
            <rFont val="Segoe UI"/>
            <family val="2"/>
          </rPr>
          <t>Cláusula 6ª CCT</t>
        </r>
      </text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Base de cálculo
Total do Módulo 1 (Composição da Remuneração)
Cálculo
[0,08*(0,40+0,10)*0,9]*(1+0,0833+0,09075+0,03025) = </t>
        </r>
        <r>
          <rPr>
            <b/>
            <sz val="9"/>
            <color indexed="81"/>
            <rFont val="Segoe UI"/>
            <family val="2"/>
          </rPr>
          <t>4,35%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(0,10) = Contribuição Social sobre o FGTS (10%)
(0,90) = 90% dos funcionários remanescentes (LC nº110/2001. Estudos CNJ – Resolução nº 98/2009)
1= remuneração integral
(0,0833) = % do 13º salário
(0,09075) = % de férias (definida pela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Base de cálculo
Total do Módulo 1 (Composição da Remuneração)
Cálculo
[0,08 x (0,4+0,1)] x [% Incidência dos Encargos do Submódulo 2.2] = </t>
        </r>
        <r>
          <rPr>
            <b/>
            <sz val="9"/>
            <color indexed="81"/>
            <rFont val="Segoe UI"/>
            <family val="2"/>
          </rPr>
          <t>0,03 %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(0,10) = Contribuição Social sobre o FGTS
(% Incidência dos Encargos do Submódulo 2.2) = % do item E
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06" authorId="3" shapeId="0">
      <text>
        <r>
          <rPr>
            <sz val="10"/>
            <rFont val="Arial"/>
            <family val="2"/>
          </rPr>
          <t>Não se aplica</t>
        </r>
      </text>
    </comment>
    <comment ref="J112" authorId="3" shapeId="0">
      <text>
        <r>
          <rPr>
            <sz val="10"/>
            <rFont val="Arial"/>
            <family val="2"/>
          </rPr>
          <t>Não se aplica</t>
        </r>
      </text>
    </comment>
    <comment ref="J125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5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6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6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7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28" authorId="0" shapeId="0">
      <text>
        <r>
          <rPr>
            <sz val="9"/>
            <color indexed="81"/>
            <rFont val="Segoe UI"/>
            <family val="2"/>
          </rPr>
          <t>Lucro Real</t>
        </r>
      </text>
    </comment>
    <comment ref="K128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0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0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sharedStrings.xml><?xml version="1.0" encoding="utf-8"?>
<sst xmlns="http://schemas.openxmlformats.org/spreadsheetml/2006/main" count="476" uniqueCount="184">
  <si>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</si>
  <si>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</si>
  <si>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</si>
  <si>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</si>
  <si>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</si>
  <si>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</si>
  <si>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</si>
  <si>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</si>
  <si>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</si>
  <si>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</si>
  <si>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</si>
  <si>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</si>
  <si>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</si>
  <si>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</si>
  <si>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</si>
  <si>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</si>
  <si>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Incidência do FGTS sobre aviso prévio indenizado</t>
  </si>
  <si>
    <t>TOTAL ANUAL</t>
  </si>
  <si>
    <t>DISCRIMINAÇÃO DOS SERVIÇOS (DADOS REFERENTES À CONTRATAÇÃO)</t>
  </si>
  <si>
    <t>Município/UF:</t>
  </si>
  <si>
    <t>Ano do Acordo, Convenção ou Dissídio Coletivo: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</si>
  <si>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</si>
  <si>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</si>
  <si>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</si>
  <si>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</si>
  <si>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</si>
  <si>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</si>
  <si>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</si>
  <si>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</si>
  <si>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</si>
  <si>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</si>
  <si>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</si>
  <si>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</si>
  <si>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</si>
  <si>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</si>
  <si>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</si>
  <si>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</si>
  <si>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</si>
  <si>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</si>
  <si>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</si>
  <si>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</si>
  <si>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</si>
  <si>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</si>
  <si>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</si>
  <si>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</si>
  <si>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</si>
  <si>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</si>
  <si>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</si>
  <si>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</si>
  <si>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</si>
  <si>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</si>
  <si>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</si>
  <si>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</si>
  <si>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</si>
  <si>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</si>
  <si>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</si>
  <si>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</si>
  <si>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</si>
  <si>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</si>
  <si>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</si>
  <si>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</si>
  <si>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</si>
  <si>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</si>
  <si>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</si>
  <si>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</si>
  <si>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</si>
  <si>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</si>
  <si>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</si>
  <si>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Tipo de Serviço (mesmo serviço com características distintas)</t>
  </si>
  <si>
    <t>Submódulo 2.2 - Encargos Previdenciários (GPS), Fundo de Garantia por Tempo de Seviço (FGTS) e outras contribuições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</si>
  <si>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</si>
  <si>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</si>
  <si>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</si>
  <si>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</si>
  <si>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</si>
  <si>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*Salário Educação</t>
  </si>
  <si>
    <t>*SESC ou SESI</t>
  </si>
  <si>
    <t>*SENAI - SENAC</t>
  </si>
  <si>
    <t>*SEBARE</t>
  </si>
  <si>
    <t>Férias e Adicional de Férias</t>
  </si>
  <si>
    <t>Multa do FGTS e contribuição social sobre o Aviso Prévio Indenizado</t>
  </si>
  <si>
    <t xml:space="preserve">Benefício Social Familar </t>
  </si>
  <si>
    <t>Beneficio Assistencial ao Trabalhador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</si>
  <si>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</si>
  <si>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</si>
  <si>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</si>
  <si>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</si>
  <si>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</si>
  <si>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</si>
  <si>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</si>
  <si>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</si>
  <si>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</si>
  <si>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</si>
  <si>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</si>
  <si>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</si>
  <si>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</si>
  <si>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</si>
  <si>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</si>
  <si>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 xml:space="preserve">Valor diario do auxílio alimentação </t>
  </si>
  <si>
    <t>Serviço de Vigilância Armada 12X36</t>
  </si>
  <si>
    <t>Turno de Trabalho</t>
  </si>
  <si>
    <t>5173-30</t>
  </si>
  <si>
    <t>Vigilante</t>
  </si>
  <si>
    <t>TOTAL PARCIAL</t>
  </si>
  <si>
    <t>Outros (Intervalo Intrajornada)</t>
  </si>
  <si>
    <t>Uniformes e Equipamentos</t>
  </si>
  <si>
    <t xml:space="preserve">PLANILHA DE CUSTOS E FORMAÇÃO DE PREÇOS                                                   </t>
  </si>
  <si>
    <t>Descrição do Serviço</t>
  </si>
  <si>
    <t xml:space="preserve">Número do Processo: </t>
  </si>
  <si>
    <t>Número do Pregão:</t>
  </si>
  <si>
    <t>Data do Pregão:</t>
  </si>
  <si>
    <t>Horário:</t>
  </si>
  <si>
    <t>Número de meses da execução contratual:</t>
  </si>
  <si>
    <t>►</t>
  </si>
  <si>
    <t>DADOS PARA COMPOSIÇÃO DE CUSTOS REFERENTES À MÃO DE OBRA</t>
  </si>
  <si>
    <t>MÓDULOS</t>
  </si>
  <si>
    <t>Percentual</t>
  </si>
  <si>
    <t>QUADRO RESUMO DO CUSTO DO EMPREGADO</t>
  </si>
  <si>
    <t xml:space="preserve">QUANTIDADE DE PROFISSIONAIS A ATRIBUIR </t>
  </si>
  <si>
    <t>Materiais e Equipamentos</t>
  </si>
  <si>
    <t>QUANTIDADE
ESTIMADA</t>
  </si>
  <si>
    <t>VALOR
UNITÁRIO</t>
  </si>
  <si>
    <t>VALOR
TOTAL</t>
  </si>
  <si>
    <t>Livro de ocorrência</t>
  </si>
  <si>
    <t>Cassetete</t>
  </si>
  <si>
    <t>Apito</t>
  </si>
  <si>
    <t>Assistência Médica e Odontológica</t>
  </si>
  <si>
    <t>C.1) Tributos Federais (PIS = 0,65% e COFINS = 3%)</t>
  </si>
  <si>
    <t>19:00 - 07:00</t>
  </si>
  <si>
    <t>Outros (Triênio)</t>
  </si>
  <si>
    <t>Serviço de Vigilância para SEGO</t>
  </si>
  <si>
    <t>GOIÂNIA/GO</t>
  </si>
  <si>
    <t xml:space="preserve">07:00 - 19:00  </t>
  </si>
  <si>
    <t>Serviço de Vigilância Desarmada 12X36</t>
  </si>
  <si>
    <t>00091.001088/2021-48</t>
  </si>
  <si>
    <t>2020-2021</t>
  </si>
  <si>
    <t>1º JANEIRO</t>
  </si>
  <si>
    <t>TOTAL MENSAL</t>
  </si>
  <si>
    <t>ITEM</t>
  </si>
  <si>
    <t>PEÇA</t>
  </si>
  <si>
    <t>QTDE. ANUAL</t>
  </si>
  <si>
    <t>VALOR MÉDIO UNITÁRIO</t>
  </si>
  <si>
    <t>VALOR ANUAL POR PEÇA</t>
  </si>
  <si>
    <t>Calça tática</t>
  </si>
  <si>
    <t>Camisa</t>
  </si>
  <si>
    <t>Par de Meias táticas</t>
  </si>
  <si>
    <t>Par de Coturno</t>
  </si>
  <si>
    <t>Japona</t>
  </si>
  <si>
    <t>Cinto nylon</t>
  </si>
  <si>
    <t>VALOR MENSAL POR EMPREGADO</t>
  </si>
  <si>
    <t>UNIFORMES  - Vigilantes  - 12x36</t>
  </si>
  <si>
    <t>TIPO</t>
  </si>
  <si>
    <t xml:space="preserve">QTDE TOTAL  </t>
  </si>
  <si>
    <t>VALOR MENSAL DO ITEM</t>
  </si>
  <si>
    <t>Cinto Tático</t>
  </si>
  <si>
    <t>Colete Balístico</t>
  </si>
  <si>
    <t>Capa de colete balístico</t>
  </si>
  <si>
    <t>Capa de chuva</t>
  </si>
  <si>
    <t>Lanterna</t>
  </si>
  <si>
    <t>MATERIAL - 12x36: Vigilantes</t>
  </si>
  <si>
    <t>VIGILANTE 12x36 - VALOR MENSAL POR EMPREGADO</t>
  </si>
  <si>
    <t>EQUIPAMENTOS 12x36: Vigilantes</t>
  </si>
  <si>
    <t>Outros (material)</t>
  </si>
  <si>
    <t>Revolver / Pistola</t>
  </si>
  <si>
    <t xml:space="preserve">Munição </t>
  </si>
  <si>
    <t>Material</t>
  </si>
  <si>
    <t>Uniforme</t>
  </si>
  <si>
    <t>Equipamentos</t>
  </si>
  <si>
    <t>Valor mensal/empregado</t>
  </si>
  <si>
    <t>Valor Total</t>
  </si>
  <si>
    <t>Valor anual/empregado</t>
  </si>
  <si>
    <t>VALOR  ANUAL TOTAL</t>
  </si>
  <si>
    <t>VALOR ANUAL POR EMPREGADO</t>
  </si>
  <si>
    <t>VIGILANTE 12x36 - VALOR TOTAL ANUAL</t>
  </si>
  <si>
    <t>Diurno</t>
  </si>
  <si>
    <t>Noturno</t>
  </si>
  <si>
    <t>Valor anual (4 postos)</t>
  </si>
  <si>
    <t>Valor mesal (4 postos)</t>
  </si>
  <si>
    <t xml:space="preserve">GO000742/2020 </t>
  </si>
  <si>
    <t>Valor Total por Empregado</t>
  </si>
  <si>
    <t>Valor por Posto Mensal</t>
  </si>
  <si>
    <t>Valor por Posto Anual</t>
  </si>
  <si>
    <t>Valor mensal total (4 empregados)</t>
  </si>
  <si>
    <t>Valor anual total (4 empregados)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</si>
</sst>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 R$ &quot;#,##0.00\ ;&quot; R$ (&quot;#,##0.00\);&quot; R$ -&quot;#\ ;@\ "/>
    <numFmt numFmtId="165" formatCode="#,##0.00\ ;&quot; (&quot;#,##0.00\);&quot; -&quot;#\ ;@\ "/>
    <numFmt numFmtId="166" formatCode="d/m/yyyy"/>
    <numFmt numFmtId="167" formatCode="#,##0.00\ ;\(#,##0.00\)"/>
    <numFmt numFmtId="168" formatCode="0.000%"/>
  </numFmts>
  <fonts count="14">
    <font>
      <sz val="10"/>
      <name val="Arial"/>
      <family val="2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Segoe UI"/>
      <family val="2"/>
    </font>
    <font>
      <sz val="10"/>
      <color indexed="81"/>
      <name val="Arial"/>
      <family val="2"/>
    </font>
    <font>
      <b/>
      <sz val="9"/>
      <color indexed="81"/>
      <name val="Segoe U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0" fontId="2" fillId="0" borderId="0"/>
    <xf numFmtId="0" fontId="6" fillId="0" borderId="0"/>
    <xf numFmtId="9" fontId="6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0" fontId="3" fillId="0" borderId="1" applyAlignment="0" applyProtection="0"/>
    <xf numFmtId="0" fontId="4" fillId="0" borderId="0" applyNumberFormat="0" applyFill="0" applyBorder="0" applyAlignment="0" applyProtection="0"/>
    <xf numFmtId="0" fontId="3" fillId="0" borderId="1" applyNumberFormat="0" applyFill="0" applyAlignment="0" applyProtection="0"/>
    <xf numFmtId="165" fontId="6" fillId="0" borderId="0" applyFill="0" applyBorder="0" applyAlignment="0" applyProtection="0"/>
  </cellStyleXfs>
  <cellXfs count="210">
    <xf numFmtId="0" fontId="0" fillId="0" borderId="0" xfId="0"/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>
      <alignment horizontal="left" vertical="center" wrapText="1"/>
    </xf>
    <xf numFmtId="0" fontId="0" fillId="2" borderId="0" xfId="0" applyFont="1" applyFill="1" applyAlignment="1" applyProtection="1">
      <alignment vertical="center"/>
    </xf>
    <xf numFmtId="167" fontId="0" fillId="2" borderId="0" xfId="0" applyNumberFormat="1" applyFont="1" applyFill="1" applyAlignment="1" applyProtection="1">
      <alignment vertical="center"/>
    </xf>
    <xf numFmtId="167" fontId="5" fillId="2" borderId="0" xfId="0" applyNumberFormat="1" applyFont="1" applyFill="1" applyAlignment="1" applyProtection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0" fontId="0" fillId="2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10" fontId="0" fillId="2" borderId="3" xfId="0" applyNumberFormat="1" applyFont="1" applyFill="1" applyBorder="1" applyAlignment="1" applyProtection="1">
      <alignment horizontal="center" vertical="center"/>
    </xf>
    <xf numFmtId="10" fontId="0" fillId="2" borderId="4" xfId="0" applyNumberFormat="1" applyFont="1" applyFill="1" applyBorder="1" applyAlignment="1" applyProtection="1">
      <alignment horizontal="center" vertical="center"/>
    </xf>
    <xf numFmtId="10" fontId="5" fillId="2" borderId="4" xfId="0" applyNumberFormat="1" applyFont="1" applyFill="1" applyBorder="1" applyAlignment="1" applyProtection="1">
      <alignment horizontal="center" vertical="center"/>
    </xf>
    <xf numFmtId="10" fontId="0" fillId="2" borderId="5" xfId="0" applyNumberFormat="1" applyFont="1" applyFill="1" applyBorder="1" applyAlignment="1" applyProtection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top" wrapText="1"/>
    </xf>
    <xf numFmtId="10" fontId="5" fillId="0" borderId="0" xfId="0" applyNumberFormat="1" applyFont="1" applyBorder="1" applyAlignment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/>
    </xf>
    <xf numFmtId="0" fontId="0" fillId="0" borderId="0" xfId="0" applyFont="1" applyBorder="1"/>
    <xf numFmtId="0" fontId="0" fillId="2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vertical="center"/>
    </xf>
    <xf numFmtId="10" fontId="0" fillId="0" borderId="2" xfId="0" applyNumberFormat="1" applyFont="1" applyBorder="1" applyAlignment="1">
      <alignment horizontal="center" vertical="center"/>
    </xf>
    <xf numFmtId="168" fontId="0" fillId="0" borderId="2" xfId="0" applyNumberFormat="1" applyFont="1" applyBorder="1" applyAlignment="1">
      <alignment horizontal="center" vertical="center"/>
    </xf>
    <xf numFmtId="9" fontId="0" fillId="2" borderId="0" xfId="7" applyFont="1" applyFill="1" applyAlignment="1" applyProtection="1">
      <alignment vertical="center"/>
    </xf>
    <xf numFmtId="0" fontId="0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ont="1" applyFill="1" applyBorder="1" applyAlignment="1" applyProtection="1">
      <alignment horizontal="center" vertical="center"/>
      <protection locked="0"/>
    </xf>
    <xf numFmtId="10" fontId="5" fillId="4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3" borderId="2" xfId="0" applyFont="1" applyFill="1" applyBorder="1" applyAlignment="1" applyProtection="1">
      <alignment horizontal="center" vertical="center"/>
    </xf>
    <xf numFmtId="0" fontId="0" fillId="3" borderId="2" xfId="0" applyFont="1" applyFill="1" applyBorder="1" applyAlignment="1" applyProtection="1">
      <alignment vertical="center"/>
    </xf>
    <xf numFmtId="10" fontId="5" fillId="3" borderId="2" xfId="0" applyNumberFormat="1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167" fontId="5" fillId="4" borderId="2" xfId="0" applyNumberFormat="1" applyFont="1" applyFill="1" applyBorder="1" applyAlignment="1" applyProtection="1">
      <alignment horizontal="center" vertical="center"/>
    </xf>
    <xf numFmtId="10" fontId="5" fillId="4" borderId="2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0" fontId="0" fillId="0" borderId="2" xfId="0" applyNumberFormat="1" applyFont="1" applyBorder="1" applyAlignment="1" applyProtection="1">
      <alignment horizontal="center" vertical="center"/>
    </xf>
    <xf numFmtId="10" fontId="5" fillId="4" borderId="2" xfId="0" applyNumberFormat="1" applyFont="1" applyFill="1" applyBorder="1" applyAlignment="1" applyProtection="1">
      <alignment horizontal="center"/>
    </xf>
    <xf numFmtId="167" fontId="5" fillId="3" borderId="2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13" fillId="0" borderId="16" xfId="0" applyFont="1" applyBorder="1"/>
    <xf numFmtId="0" fontId="13" fillId="0" borderId="17" xfId="0" applyFont="1" applyBorder="1"/>
    <xf numFmtId="0" fontId="0" fillId="0" borderId="18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/>
    <xf numFmtId="2" fontId="0" fillId="0" borderId="19" xfId="0" applyNumberFormat="1" applyBorder="1"/>
    <xf numFmtId="0" fontId="0" fillId="0" borderId="5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/>
    <xf numFmtId="2" fontId="0" fillId="0" borderId="20" xfId="0" applyNumberFormat="1" applyBorder="1"/>
    <xf numFmtId="2" fontId="13" fillId="0" borderId="23" xfId="0" applyNumberFormat="1" applyFont="1" applyBorder="1"/>
    <xf numFmtId="2" fontId="13" fillId="0" borderId="17" xfId="0" applyNumberFormat="1" applyFont="1" applyBorder="1"/>
    <xf numFmtId="0" fontId="13" fillId="0" borderId="17" xfId="0" applyFont="1" applyBorder="1" applyAlignment="1">
      <alignment wrapText="1"/>
    </xf>
    <xf numFmtId="0" fontId="0" fillId="0" borderId="6" xfId="0" applyBorder="1"/>
    <xf numFmtId="0" fontId="0" fillId="0" borderId="2" xfId="0" applyBorder="1"/>
    <xf numFmtId="0" fontId="13" fillId="0" borderId="17" xfId="0" applyFont="1" applyFill="1" applyBorder="1" applyAlignment="1">
      <alignment wrapText="1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" xfId="0" applyFont="1" applyBorder="1" applyAlignment="1"/>
    <xf numFmtId="0" fontId="0" fillId="0" borderId="2" xfId="0" applyFont="1" applyBorder="1" applyAlignment="1">
      <alignment horizontal="center"/>
    </xf>
    <xf numFmtId="2" fontId="0" fillId="0" borderId="2" xfId="0" applyNumberFormat="1" applyFont="1" applyBorder="1" applyAlignment="1"/>
    <xf numFmtId="2" fontId="0" fillId="0" borderId="2" xfId="0" applyNumberFormat="1" applyFont="1" applyBorder="1"/>
    <xf numFmtId="2" fontId="13" fillId="0" borderId="17" xfId="0" applyNumberFormat="1" applyFont="1" applyBorder="1" applyAlignment="1">
      <alignment horizontal="center"/>
    </xf>
    <xf numFmtId="0" fontId="0" fillId="0" borderId="0" xfId="0" applyBorder="1"/>
    <xf numFmtId="0" fontId="5" fillId="0" borderId="2" xfId="0" applyFont="1" applyBorder="1"/>
    <xf numFmtId="0" fontId="0" fillId="0" borderId="7" xfId="0" applyBorder="1"/>
    <xf numFmtId="0" fontId="0" fillId="0" borderId="10" xfId="0" applyBorder="1"/>
    <xf numFmtId="0" fontId="5" fillId="0" borderId="17" xfId="0" applyFont="1" applyBorder="1"/>
    <xf numFmtId="0" fontId="0" fillId="0" borderId="17" xfId="0" applyBorder="1"/>
    <xf numFmtId="167" fontId="5" fillId="3" borderId="2" xfId="0" applyNumberFormat="1" applyFont="1" applyFill="1" applyBorder="1" applyAlignment="1" applyProtection="1">
      <alignment horizontal="center" vertical="center"/>
    </xf>
    <xf numFmtId="167" fontId="5" fillId="3" borderId="7" xfId="0" applyNumberFormat="1" applyFont="1" applyFill="1" applyBorder="1" applyAlignment="1" applyProtection="1">
      <alignment horizontal="center" vertical="center"/>
    </xf>
    <xf numFmtId="167" fontId="5" fillId="3" borderId="8" xfId="0" applyNumberFormat="1" applyFont="1" applyFill="1" applyBorder="1" applyAlignment="1" applyProtection="1">
      <alignment horizontal="center" vertical="center"/>
    </xf>
    <xf numFmtId="167" fontId="5" fillId="3" borderId="5" xfId="0" applyNumberFormat="1" applyFont="1" applyFill="1" applyBorder="1" applyAlignment="1" applyProtection="1">
      <alignment horizontal="center" vertical="center"/>
    </xf>
    <xf numFmtId="2" fontId="5" fillId="3" borderId="7" xfId="0" applyNumberFormat="1" applyFont="1" applyFill="1" applyBorder="1" applyAlignment="1" applyProtection="1">
      <alignment horizontal="center" vertical="center"/>
    </xf>
    <xf numFmtId="2" fontId="5" fillId="3" borderId="5" xfId="0" applyNumberFormat="1" applyFont="1" applyFill="1" applyBorder="1" applyAlignment="1" applyProtection="1">
      <alignment horizontal="center" vertical="center"/>
    </xf>
    <xf numFmtId="2" fontId="11" fillId="2" borderId="2" xfId="0" applyNumberFormat="1" applyFont="1" applyFill="1" applyBorder="1" applyAlignment="1" applyProtection="1">
      <alignment horizontal="center" vertical="center"/>
    </xf>
    <xf numFmtId="2" fontId="5" fillId="3" borderId="2" xfId="0" applyNumberFormat="1" applyFont="1" applyFill="1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top" wrapText="1"/>
    </xf>
    <xf numFmtId="0" fontId="5" fillId="4" borderId="5" xfId="0" applyFont="1" applyFill="1" applyBorder="1" applyAlignment="1" applyProtection="1">
      <alignment horizontal="center" vertical="top" wrapText="1"/>
    </xf>
    <xf numFmtId="0" fontId="5" fillId="2" borderId="0" xfId="0" applyFont="1" applyFill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167" fontId="0" fillId="0" borderId="2" xfId="0" applyNumberFormat="1" applyFont="1" applyFill="1" applyBorder="1" applyAlignment="1" applyProtection="1">
      <alignment horizontal="left" vertical="top" wrapText="1"/>
    </xf>
    <xf numFmtId="0" fontId="5" fillId="2" borderId="9" xfId="0" applyFont="1" applyFill="1" applyBorder="1" applyAlignment="1" applyProtection="1">
      <alignment horizontal="center" vertical="center"/>
    </xf>
    <xf numFmtId="167" fontId="5" fillId="4" borderId="2" xfId="0" applyNumberFormat="1" applyFont="1" applyFill="1" applyBorder="1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top" wrapText="1"/>
    </xf>
    <xf numFmtId="167" fontId="0" fillId="2" borderId="2" xfId="0" applyNumberFormat="1" applyFont="1" applyFill="1" applyBorder="1" applyAlignment="1" applyProtection="1">
      <alignment horizontal="left" vertical="top" wrapText="1"/>
    </xf>
    <xf numFmtId="4" fontId="0" fillId="2" borderId="2" xfId="0" applyNumberFormat="1" applyFont="1" applyFill="1" applyBorder="1" applyAlignment="1" applyProtection="1">
      <alignment horizontal="center" vertical="center"/>
    </xf>
    <xf numFmtId="167" fontId="0" fillId="2" borderId="2" xfId="0" applyNumberFormat="1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167" fontId="0" fillId="0" borderId="7" xfId="0" applyNumberFormat="1" applyFont="1" applyFill="1" applyBorder="1" applyAlignment="1" applyProtection="1">
      <alignment horizontal="center"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167" fontId="0" fillId="0" borderId="5" xfId="0" applyNumberFormat="1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5" borderId="2" xfId="0" applyFont="1" applyFill="1" applyBorder="1" applyAlignment="1" applyProtection="1">
      <alignment horizontal="left" vertical="top" wrapText="1"/>
    </xf>
    <xf numFmtId="0" fontId="0" fillId="2" borderId="2" xfId="0" applyFont="1" applyFill="1" applyBorder="1" applyAlignment="1" applyProtection="1">
      <alignment horizontal="left" vertical="center"/>
    </xf>
    <xf numFmtId="2" fontId="0" fillId="2" borderId="7" xfId="0" applyNumberFormat="1" applyFont="1" applyFill="1" applyBorder="1" applyAlignment="1" applyProtection="1">
      <alignment horizontal="center" vertical="center"/>
    </xf>
    <xf numFmtId="0" fontId="0" fillId="2" borderId="8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center" vertical="center"/>
    </xf>
    <xf numFmtId="167" fontId="0" fillId="2" borderId="7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167" fontId="0" fillId="0" borderId="10" xfId="0" applyNumberFormat="1" applyFont="1" applyFill="1" applyBorder="1" applyAlignment="1" applyProtection="1">
      <alignment horizontal="left" vertical="top" wrapText="1"/>
    </xf>
    <xf numFmtId="2" fontId="0" fillId="2" borderId="11" xfId="0" applyNumberFormat="1" applyFont="1" applyFill="1" applyBorder="1" applyAlignment="1" applyProtection="1">
      <alignment horizontal="center" vertical="center"/>
    </xf>
    <xf numFmtId="2" fontId="0" fillId="2" borderId="5" xfId="0" applyNumberFormat="1" applyFont="1" applyFill="1" applyBorder="1" applyAlignment="1" applyProtection="1">
      <alignment horizontal="center" vertical="center"/>
    </xf>
    <xf numFmtId="167" fontId="5" fillId="3" borderId="2" xfId="0" applyNumberFormat="1" applyFont="1" applyFill="1" applyBorder="1" applyAlignment="1" applyProtection="1">
      <alignment horizontal="center" vertical="center" wrapText="1"/>
    </xf>
    <xf numFmtId="167" fontId="5" fillId="3" borderId="7" xfId="0" applyNumberFormat="1" applyFont="1" applyFill="1" applyBorder="1" applyAlignment="1" applyProtection="1">
      <alignment horizontal="center" vertical="top" wrapText="1"/>
    </xf>
    <xf numFmtId="167" fontId="5" fillId="3" borderId="5" xfId="0" applyNumberFormat="1" applyFont="1" applyFill="1" applyBorder="1" applyAlignment="1" applyProtection="1">
      <alignment horizontal="center" vertical="top" wrapText="1"/>
    </xf>
    <xf numFmtId="2" fontId="0" fillId="2" borderId="2" xfId="0" applyNumberFormat="1" applyFont="1" applyFill="1" applyBorder="1" applyAlignment="1" applyProtection="1">
      <alignment horizontal="center" vertical="center"/>
    </xf>
    <xf numFmtId="167" fontId="5" fillId="3" borderId="2" xfId="0" applyNumberFormat="1" applyFont="1" applyFill="1" applyBorder="1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left" vertical="center"/>
      <protection locked="0"/>
    </xf>
    <xf numFmtId="167" fontId="0" fillId="2" borderId="5" xfId="0" applyNumberFormat="1" applyFont="1" applyFill="1" applyBorder="1" applyAlignment="1" applyProtection="1">
      <alignment horizontal="center" vertical="center"/>
    </xf>
    <xf numFmtId="167" fontId="0" fillId="2" borderId="2" xfId="0" applyNumberFormat="1" applyFont="1" applyFill="1" applyBorder="1" applyAlignment="1" applyProtection="1">
      <alignment horizontal="center" vertical="center"/>
    </xf>
    <xf numFmtId="167" fontId="0" fillId="0" borderId="8" xfId="0" applyNumberFormat="1" applyFont="1" applyFill="1" applyBorder="1" applyAlignment="1" applyProtection="1">
      <alignment horizontal="center" vertical="center"/>
      <protection locked="0"/>
    </xf>
    <xf numFmtId="167" fontId="0" fillId="0" borderId="5" xfId="0" applyNumberFormat="1" applyFont="1" applyFill="1" applyBorder="1" applyAlignment="1" applyProtection="1">
      <alignment horizontal="center" vertical="center"/>
      <protection locked="0"/>
    </xf>
    <xf numFmtId="167" fontId="5" fillId="2" borderId="0" xfId="0" applyNumberFormat="1" applyFont="1" applyFill="1" applyBorder="1" applyAlignment="1" applyProtection="1">
      <alignment horizontal="center" vertical="center"/>
      <protection locked="0"/>
    </xf>
    <xf numFmtId="2" fontId="0" fillId="0" borderId="7" xfId="0" applyNumberFormat="1" applyFont="1" applyFill="1" applyBorder="1" applyAlignment="1" applyProtection="1">
      <alignment horizontal="center" vertical="center"/>
    </xf>
    <xf numFmtId="2" fontId="0" fillId="0" borderId="5" xfId="0" applyNumberFormat="1" applyFont="1" applyFill="1" applyBorder="1" applyAlignment="1" applyProtection="1">
      <alignment horizontal="center" vertical="center"/>
    </xf>
    <xf numFmtId="2" fontId="5" fillId="0" borderId="7" xfId="0" applyNumberFormat="1" applyFont="1" applyFill="1" applyBorder="1" applyAlignment="1" applyProtection="1">
      <alignment horizontal="center" vertical="center"/>
    </xf>
    <xf numFmtId="2" fontId="5" fillId="0" borderId="5" xfId="0" applyNumberFormat="1" applyFont="1" applyFill="1" applyBorder="1" applyAlignment="1" applyProtection="1">
      <alignment horizontal="center" vertical="center"/>
    </xf>
    <xf numFmtId="2" fontId="10" fillId="3" borderId="2" xfId="0" applyNumberFormat="1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left" vertical="center" wrapText="1"/>
    </xf>
    <xf numFmtId="0" fontId="0" fillId="2" borderId="2" xfId="0" applyFont="1" applyFill="1" applyBorder="1" applyAlignment="1" applyProtection="1">
      <alignment vertical="center"/>
      <protection locked="0"/>
    </xf>
    <xf numFmtId="167" fontId="0" fillId="0" borderId="2" xfId="0" applyNumberFormat="1" applyFont="1" applyFill="1" applyBorder="1" applyAlignment="1" applyProtection="1">
      <alignment horizontal="center" vertical="center"/>
    </xf>
    <xf numFmtId="167" fontId="0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vertical="center" wrapText="1"/>
      <protection locked="0"/>
    </xf>
    <xf numFmtId="0" fontId="0" fillId="2" borderId="2" xfId="0" applyFont="1" applyFill="1" applyBorder="1" applyAlignment="1" applyProtection="1">
      <alignment vertical="center" wrapText="1"/>
      <protection locked="0"/>
    </xf>
    <xf numFmtId="4" fontId="0" fillId="0" borderId="2" xfId="0" applyNumberFormat="1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7" fontId="0" fillId="0" borderId="7" xfId="0" applyNumberFormat="1" applyFont="1" applyFill="1" applyBorder="1" applyAlignment="1" applyProtection="1">
      <alignment horizontal="left" vertical="top" wrapText="1"/>
    </xf>
    <xf numFmtId="167" fontId="0" fillId="0" borderId="8" xfId="0" applyNumberFormat="1" applyFont="1" applyFill="1" applyBorder="1" applyAlignment="1" applyProtection="1">
      <alignment horizontal="left" vertical="top" wrapText="1"/>
    </xf>
    <xf numFmtId="167" fontId="0" fillId="0" borderId="5" xfId="0" applyNumberFormat="1" applyFont="1" applyFill="1" applyBorder="1" applyAlignment="1" applyProtection="1">
      <alignment horizontal="left" vertical="top" wrapText="1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>
      <alignment horizontal="left" vertical="center" wrapText="1"/>
    </xf>
    <xf numFmtId="166" fontId="0" fillId="0" borderId="2" xfId="0" applyNumberFormat="1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center" vertical="center"/>
    </xf>
    <xf numFmtId="165" fontId="6" fillId="6" borderId="2" xfId="19" applyFont="1" applyFill="1" applyBorder="1" applyAlignment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 applyProtection="1">
      <alignment horizontal="left" vertical="center"/>
      <protection locked="0"/>
    </xf>
    <xf numFmtId="4" fontId="5" fillId="3" borderId="2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4" fontId="5" fillId="2" borderId="2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 applyProtection="1">
      <alignment vertical="center"/>
      <protection locked="0"/>
    </xf>
    <xf numFmtId="0" fontId="5" fillId="2" borderId="9" xfId="0" applyFont="1" applyFill="1" applyBorder="1" applyAlignment="1" applyProtection="1">
      <alignment horizontal="center" vertical="center" wrapText="1"/>
    </xf>
    <xf numFmtId="2" fontId="5" fillId="3" borderId="2" xfId="0" applyNumberFormat="1" applyFont="1" applyFill="1" applyBorder="1" applyAlignment="1" applyProtection="1">
      <alignment horizontal="center" vertical="top" wrapText="1"/>
    </xf>
    <xf numFmtId="2" fontId="0" fillId="0" borderId="2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167" fontId="5" fillId="2" borderId="0" xfId="0" applyNumberFormat="1" applyFont="1" applyFill="1" applyAlignment="1" applyProtection="1">
      <alignment horizontal="center" vertical="center"/>
    </xf>
    <xf numFmtId="167" fontId="5" fillId="0" borderId="7" xfId="0" applyNumberFormat="1" applyFont="1" applyFill="1" applyBorder="1" applyAlignment="1" applyProtection="1">
      <alignment horizontal="left" vertical="center" wrapText="1"/>
    </xf>
    <xf numFmtId="167" fontId="5" fillId="0" borderId="8" xfId="0" applyNumberFormat="1" applyFont="1" applyFill="1" applyBorder="1" applyAlignment="1" applyProtection="1">
      <alignment horizontal="left" vertical="center" wrapText="1"/>
    </xf>
    <xf numFmtId="167" fontId="5" fillId="0" borderId="5" xfId="0" applyNumberFormat="1" applyFont="1" applyFill="1" applyBorder="1" applyAlignment="1" applyProtection="1">
      <alignment horizontal="left" vertical="center" wrapText="1"/>
    </xf>
    <xf numFmtId="167" fontId="5" fillId="3" borderId="8" xfId="0" applyNumberFormat="1" applyFont="1" applyFill="1" applyBorder="1" applyAlignment="1" applyProtection="1">
      <alignment horizontal="center" vertical="top" wrapText="1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5" xfId="0" applyFont="1" applyBorder="1" applyAlignment="1">
      <alignment horizontal="left"/>
    </xf>
  </cellXfs>
  <cellStyles count="20">
    <cellStyle name="Moeda 2" xfId="1"/>
    <cellStyle name="Moeda 2 2" xfId="2"/>
    <cellStyle name="Moeda 3" xfId="3"/>
    <cellStyle name="Moeda 4" xfId="4"/>
    <cellStyle name="Normal" xfId="0" builtinId="0"/>
    <cellStyle name="Normal 2" xfId="5"/>
    <cellStyle name="Normal 3" xfId="6"/>
    <cellStyle name="Porcentagem" xfId="7" builtinId="5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45"/>
  <sheetViews>
    <sheetView showGridLines="0" zoomScale="110" zoomScaleNormal="110" workbookViewId="0">
      <selection activeCell="J118" sqref="J118:L118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171" t="s">
        <v>106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2:12" ht="12.75" customHeight="1">
      <c r="B3" s="179" t="s">
        <v>108</v>
      </c>
      <c r="C3" s="179"/>
      <c r="D3" s="179"/>
      <c r="E3" s="179"/>
      <c r="F3" s="179"/>
      <c r="G3" s="172" t="s">
        <v>134</v>
      </c>
      <c r="H3" s="172"/>
      <c r="I3" s="172"/>
      <c r="J3" s="172"/>
      <c r="K3" s="172"/>
      <c r="L3" s="173"/>
    </row>
    <row r="4" spans="2:12" ht="12.75" customHeight="1">
      <c r="B4" s="179" t="s">
        <v>109</v>
      </c>
      <c r="C4" s="179"/>
      <c r="D4" s="179"/>
      <c r="E4" s="179"/>
      <c r="F4" s="179"/>
      <c r="G4" s="172"/>
      <c r="H4" s="172"/>
      <c r="I4" s="172"/>
      <c r="J4" s="172"/>
      <c r="K4" s="172"/>
      <c r="L4" s="173"/>
    </row>
    <row r="5" spans="2:12" ht="12.75" customHeight="1">
      <c r="B5" s="179" t="s">
        <v>110</v>
      </c>
      <c r="C5" s="179"/>
      <c r="D5" s="179"/>
      <c r="E5" s="179"/>
      <c r="F5" s="179"/>
      <c r="G5" s="181"/>
      <c r="H5" s="172"/>
      <c r="I5" s="173"/>
      <c r="J5" s="50" t="s">
        <v>111</v>
      </c>
      <c r="K5" s="174"/>
      <c r="L5" s="175"/>
    </row>
    <row r="6" spans="2:12" ht="12.75" customHeight="1">
      <c r="B6" s="180" t="s">
        <v>107</v>
      </c>
      <c r="C6" s="180"/>
      <c r="D6" s="180"/>
      <c r="E6" s="180"/>
      <c r="F6" s="180"/>
      <c r="G6" s="172" t="s">
        <v>130</v>
      </c>
      <c r="H6" s="172"/>
      <c r="I6" s="172"/>
      <c r="J6" s="172"/>
      <c r="K6" s="172"/>
      <c r="L6" s="173"/>
    </row>
    <row r="7" spans="2:12">
      <c r="B7" s="23"/>
      <c r="C7" s="4"/>
      <c r="D7" s="2"/>
      <c r="E7" s="2"/>
      <c r="F7" s="2"/>
      <c r="G7" s="24"/>
      <c r="H7" s="23"/>
      <c r="I7" s="23"/>
      <c r="J7" s="23"/>
      <c r="K7" s="23"/>
      <c r="L7" s="23"/>
    </row>
    <row r="8" spans="2:12">
      <c r="B8" s="171" t="s">
        <v>18</v>
      </c>
      <c r="C8" s="171"/>
      <c r="D8" s="171"/>
      <c r="E8" s="171"/>
      <c r="F8" s="171"/>
      <c r="G8" s="171"/>
      <c r="H8" s="171"/>
      <c r="I8" s="171"/>
      <c r="J8" s="171"/>
      <c r="K8" s="171"/>
      <c r="L8" s="171"/>
    </row>
    <row r="9" spans="2:12">
      <c r="B9" s="34" t="s">
        <v>113</v>
      </c>
      <c r="C9" s="159" t="s">
        <v>19</v>
      </c>
      <c r="D9" s="159"/>
      <c r="E9" s="159"/>
      <c r="F9" s="159"/>
      <c r="G9" s="159"/>
      <c r="H9" s="159"/>
      <c r="I9" s="159"/>
      <c r="J9" s="174" t="s">
        <v>131</v>
      </c>
      <c r="K9" s="177"/>
      <c r="L9" s="175"/>
    </row>
    <row r="10" spans="2:12">
      <c r="B10" s="34" t="s">
        <v>113</v>
      </c>
      <c r="C10" s="159" t="s">
        <v>20</v>
      </c>
      <c r="D10" s="159"/>
      <c r="E10" s="159"/>
      <c r="F10" s="159"/>
      <c r="G10" s="159"/>
      <c r="H10" s="159"/>
      <c r="I10" s="159"/>
      <c r="J10" s="178" t="s">
        <v>135</v>
      </c>
      <c r="K10" s="178"/>
      <c r="L10" s="178"/>
    </row>
    <row r="11" spans="2:12">
      <c r="B11" s="34" t="s">
        <v>113</v>
      </c>
      <c r="C11" s="159" t="s">
        <v>112</v>
      </c>
      <c r="D11" s="159"/>
      <c r="E11" s="159"/>
      <c r="F11" s="159"/>
      <c r="G11" s="159"/>
      <c r="H11" s="159"/>
      <c r="I11" s="159"/>
      <c r="J11" s="178">
        <v>12</v>
      </c>
      <c r="K11" s="178"/>
      <c r="L11" s="178"/>
    </row>
    <row r="12" spans="2:12">
      <c r="B12" s="34" t="s">
        <v>113</v>
      </c>
      <c r="C12" s="159" t="s">
        <v>73</v>
      </c>
      <c r="D12" s="159"/>
      <c r="E12" s="159"/>
      <c r="F12" s="159"/>
      <c r="G12" s="159"/>
      <c r="H12" s="159"/>
      <c r="I12" s="159"/>
      <c r="J12" s="153" t="s">
        <v>178</v>
      </c>
      <c r="K12" s="154"/>
      <c r="L12" s="154"/>
    </row>
    <row r="13" spans="2:12">
      <c r="B13" s="23"/>
      <c r="C13" s="1"/>
      <c r="D13" s="2"/>
      <c r="E13" s="2"/>
      <c r="F13" s="2"/>
      <c r="G13" s="24"/>
      <c r="H13" s="23"/>
      <c r="I13" s="23"/>
      <c r="J13" s="23"/>
      <c r="K13" s="23"/>
      <c r="L13" s="23"/>
    </row>
    <row r="15" spans="2:12" ht="5.25" customHeight="1">
      <c r="B15" s="23"/>
      <c r="C15" s="23"/>
      <c r="D15" s="23"/>
      <c r="E15" s="23"/>
      <c r="F15" s="23"/>
      <c r="G15" s="24"/>
      <c r="H15" s="23"/>
      <c r="I15" s="23"/>
      <c r="J15" s="23"/>
      <c r="K15" s="23"/>
      <c r="L15" s="23"/>
    </row>
    <row r="16" spans="2:12">
      <c r="B16" s="171" t="s">
        <v>114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2:12">
      <c r="B17" s="35">
        <v>1</v>
      </c>
      <c r="C17" s="159" t="s">
        <v>68</v>
      </c>
      <c r="D17" s="159"/>
      <c r="E17" s="159"/>
      <c r="F17" s="159"/>
      <c r="G17" s="159"/>
      <c r="H17" s="159"/>
      <c r="I17" s="159"/>
      <c r="J17" s="168" t="s">
        <v>99</v>
      </c>
      <c r="K17" s="168"/>
      <c r="L17" s="168"/>
    </row>
    <row r="18" spans="2:12">
      <c r="B18" s="35">
        <v>2</v>
      </c>
      <c r="C18" s="159" t="s">
        <v>100</v>
      </c>
      <c r="D18" s="159"/>
      <c r="E18" s="159"/>
      <c r="F18" s="159"/>
      <c r="G18" s="159"/>
      <c r="H18" s="159"/>
      <c r="I18" s="159"/>
      <c r="J18" s="168" t="s">
        <v>128</v>
      </c>
      <c r="K18" s="168"/>
      <c r="L18" s="168"/>
    </row>
    <row r="19" spans="2:12">
      <c r="B19" s="35">
        <v>3</v>
      </c>
      <c r="C19" s="159" t="s">
        <v>21</v>
      </c>
      <c r="D19" s="159"/>
      <c r="E19" s="159"/>
      <c r="F19" s="159"/>
      <c r="G19" s="159"/>
      <c r="H19" s="159"/>
      <c r="I19" s="159"/>
      <c r="J19" s="153" t="s">
        <v>101</v>
      </c>
      <c r="K19" s="153"/>
      <c r="L19" s="153"/>
    </row>
    <row r="20" spans="2:12">
      <c r="B20" s="35">
        <v>4</v>
      </c>
      <c r="C20" s="159" t="s">
        <v>1</v>
      </c>
      <c r="D20" s="159"/>
      <c r="E20" s="159"/>
      <c r="F20" s="159"/>
      <c r="G20" s="159"/>
      <c r="H20" s="159"/>
      <c r="I20" s="159"/>
      <c r="J20" s="147">
        <v>1541.51</v>
      </c>
      <c r="K20" s="147"/>
      <c r="L20" s="147"/>
    </row>
    <row r="21" spans="2:12">
      <c r="B21" s="35">
        <v>5</v>
      </c>
      <c r="C21" s="159" t="s">
        <v>22</v>
      </c>
      <c r="D21" s="159"/>
      <c r="E21" s="159"/>
      <c r="F21" s="159"/>
      <c r="G21" s="159"/>
      <c r="H21" s="159"/>
      <c r="I21" s="159"/>
      <c r="J21" s="153" t="s">
        <v>102</v>
      </c>
      <c r="K21" s="153"/>
      <c r="L21" s="153"/>
    </row>
    <row r="22" spans="2:12">
      <c r="B22" s="35">
        <v>6</v>
      </c>
      <c r="C22" s="159" t="s">
        <v>23</v>
      </c>
      <c r="D22" s="159"/>
      <c r="E22" s="159"/>
      <c r="F22" s="159"/>
      <c r="G22" s="159"/>
      <c r="H22" s="159"/>
      <c r="I22" s="159"/>
      <c r="J22" s="160" t="s">
        <v>136</v>
      </c>
      <c r="K22" s="160"/>
      <c r="L22" s="160"/>
    </row>
    <row r="23" spans="2:12">
      <c r="B23" s="35">
        <v>7</v>
      </c>
      <c r="C23" s="161" t="s">
        <v>0</v>
      </c>
      <c r="D23" s="161"/>
      <c r="E23" s="161"/>
      <c r="F23" s="161"/>
      <c r="G23" s="161"/>
      <c r="H23" s="161"/>
      <c r="I23" s="161"/>
      <c r="J23" s="162">
        <v>15</v>
      </c>
      <c r="K23" s="162"/>
      <c r="L23" s="162"/>
    </row>
    <row r="24" spans="2:12">
      <c r="B24" s="35">
        <v>8</v>
      </c>
      <c r="C24" s="161" t="s">
        <v>70</v>
      </c>
      <c r="D24" s="161"/>
      <c r="E24" s="161"/>
      <c r="F24" s="161"/>
      <c r="G24" s="161"/>
      <c r="H24" s="161"/>
      <c r="I24" s="161"/>
      <c r="J24" s="163">
        <v>4.3</v>
      </c>
      <c r="K24" s="163"/>
      <c r="L24" s="163"/>
    </row>
    <row r="25" spans="2:12">
      <c r="B25" s="35">
        <v>9</v>
      </c>
      <c r="C25" s="161" t="s">
        <v>98</v>
      </c>
      <c r="D25" s="161"/>
      <c r="E25" s="161"/>
      <c r="F25" s="161"/>
      <c r="G25" s="161"/>
      <c r="H25" s="161"/>
      <c r="I25" s="161"/>
      <c r="J25" s="163">
        <v>21.89</v>
      </c>
      <c r="K25" s="163"/>
      <c r="L25" s="163"/>
    </row>
    <row r="26" spans="2:12" ht="12" customHeight="1">
      <c r="B26" s="23"/>
      <c r="C26" s="23"/>
      <c r="D26" s="25"/>
      <c r="E26" s="25"/>
      <c r="F26" s="25"/>
      <c r="G26" s="24"/>
      <c r="H26" s="23"/>
      <c r="I26" s="23"/>
      <c r="J26" s="23"/>
      <c r="K26" s="23"/>
      <c r="L26" s="23"/>
    </row>
    <row r="27" spans="2:12">
      <c r="B27" s="176" t="s">
        <v>115</v>
      </c>
      <c r="C27" s="176"/>
      <c r="D27" s="176"/>
      <c r="E27" s="176"/>
      <c r="F27" s="176"/>
      <c r="G27" s="176"/>
      <c r="H27" s="176"/>
      <c r="I27" s="176"/>
      <c r="J27" s="176"/>
      <c r="K27" s="176"/>
      <c r="L27" s="176"/>
    </row>
    <row r="28" spans="2:12" ht="7.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64" t="s">
        <v>31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</row>
    <row r="30" spans="2:12">
      <c r="B30" s="42">
        <v>1</v>
      </c>
      <c r="C30" s="110" t="s">
        <v>2</v>
      </c>
      <c r="D30" s="187"/>
      <c r="E30" s="187"/>
      <c r="F30" s="187"/>
      <c r="G30" s="187"/>
      <c r="H30" s="187"/>
      <c r="I30" s="111"/>
      <c r="J30" s="158" t="s">
        <v>32</v>
      </c>
      <c r="K30" s="158"/>
      <c r="L30" s="158"/>
    </row>
    <row r="31" spans="2:12">
      <c r="B31" s="35" t="s">
        <v>24</v>
      </c>
      <c r="C31" s="165" t="s">
        <v>33</v>
      </c>
      <c r="D31" s="165"/>
      <c r="E31" s="165"/>
      <c r="F31" s="165"/>
      <c r="G31" s="165"/>
      <c r="H31" s="165"/>
      <c r="I31" s="165"/>
      <c r="J31" s="146">
        <v>1541.51</v>
      </c>
      <c r="K31" s="193"/>
      <c r="L31" s="193"/>
    </row>
    <row r="32" spans="2:12">
      <c r="B32" s="36" t="s">
        <v>25</v>
      </c>
      <c r="C32" s="165" t="s">
        <v>34</v>
      </c>
      <c r="D32" s="165"/>
      <c r="E32" s="165"/>
      <c r="F32" s="165"/>
      <c r="G32" s="165"/>
      <c r="H32" s="165"/>
      <c r="I32" s="165"/>
      <c r="J32" s="135">
        <f>$J$31*30%</f>
        <v>462.45299999999997</v>
      </c>
      <c r="K32" s="135"/>
      <c r="L32" s="135"/>
    </row>
    <row r="33" spans="2:12">
      <c r="B33" s="35" t="s">
        <v>26</v>
      </c>
      <c r="C33" s="165" t="s">
        <v>35</v>
      </c>
      <c r="D33" s="165"/>
      <c r="E33" s="165"/>
      <c r="F33" s="165"/>
      <c r="G33" s="165"/>
      <c r="H33" s="165"/>
      <c r="I33" s="165"/>
      <c r="J33" s="109"/>
      <c r="K33" s="109"/>
      <c r="L33" s="109"/>
    </row>
    <row r="34" spans="2:12">
      <c r="B34" s="35" t="s">
        <v>27</v>
      </c>
      <c r="C34" s="165" t="s">
        <v>36</v>
      </c>
      <c r="D34" s="165"/>
      <c r="E34" s="165"/>
      <c r="F34" s="165"/>
      <c r="G34" s="165"/>
      <c r="H34" s="165"/>
      <c r="I34" s="165"/>
      <c r="J34" s="108">
        <f>($J$31+$J$32)*(7/12)*20%</f>
        <v>233.79568333333339</v>
      </c>
      <c r="K34" s="108"/>
      <c r="L34" s="108"/>
    </row>
    <row r="35" spans="2:12">
      <c r="B35" s="35" t="s">
        <v>28</v>
      </c>
      <c r="C35" s="165" t="s">
        <v>37</v>
      </c>
      <c r="D35" s="165"/>
      <c r="E35" s="165"/>
      <c r="F35" s="165"/>
      <c r="G35" s="165"/>
      <c r="H35" s="165"/>
      <c r="I35" s="165"/>
      <c r="J35" s="108">
        <f>($J$31+$J$32)*8.33%*1.2</f>
        <v>200.31614148</v>
      </c>
      <c r="K35" s="108"/>
      <c r="L35" s="108"/>
    </row>
    <row r="36" spans="2:12">
      <c r="B36" s="35"/>
      <c r="C36" s="169" t="s">
        <v>103</v>
      </c>
      <c r="D36" s="169"/>
      <c r="E36" s="169"/>
      <c r="F36" s="169"/>
      <c r="G36" s="169"/>
      <c r="H36" s="169"/>
      <c r="I36" s="169"/>
      <c r="J36" s="170">
        <f>SUM(J31:L35)</f>
        <v>2438.0748248133336</v>
      </c>
      <c r="K36" s="170"/>
      <c r="L36" s="170"/>
    </row>
    <row r="37" spans="2:12">
      <c r="B37" s="35" t="s">
        <v>30</v>
      </c>
      <c r="C37" s="165" t="s">
        <v>104</v>
      </c>
      <c r="D37" s="165"/>
      <c r="E37" s="165"/>
      <c r="F37" s="165"/>
      <c r="G37" s="165"/>
      <c r="H37" s="165"/>
      <c r="I37" s="165"/>
      <c r="J37" s="135">
        <f>(($J$36/220)*15)*1.5</f>
        <v>249.34856162863639</v>
      </c>
      <c r="K37" s="135"/>
      <c r="L37" s="135"/>
    </row>
    <row r="38" spans="2:12">
      <c r="B38" s="112" t="s">
        <v>10</v>
      </c>
      <c r="C38" s="112"/>
      <c r="D38" s="112"/>
      <c r="E38" s="112"/>
      <c r="F38" s="112"/>
      <c r="G38" s="112"/>
      <c r="H38" s="112"/>
      <c r="I38" s="112"/>
      <c r="J38" s="166">
        <f>SUM(J36:L37)</f>
        <v>2687.4233864419703</v>
      </c>
      <c r="K38" s="166"/>
      <c r="L38" s="166"/>
    </row>
    <row r="39" spans="2:12">
      <c r="B39" s="23"/>
      <c r="C39" s="167"/>
      <c r="D39" s="167"/>
      <c r="E39" s="167"/>
      <c r="F39" s="167"/>
      <c r="G39" s="24"/>
      <c r="H39" s="23"/>
      <c r="I39" s="23"/>
      <c r="J39" s="23"/>
      <c r="K39" s="23"/>
      <c r="L39" s="23"/>
    </row>
    <row r="40" spans="2:12">
      <c r="B40" s="186" t="s">
        <v>39</v>
      </c>
      <c r="C40" s="186"/>
      <c r="D40" s="186"/>
      <c r="E40" s="186"/>
      <c r="F40" s="186"/>
      <c r="G40" s="186"/>
      <c r="H40" s="186"/>
      <c r="I40" s="186"/>
      <c r="J40" s="186"/>
      <c r="K40" s="186"/>
      <c r="L40" s="186"/>
    </row>
    <row r="41" spans="2:12" ht="7.5" customHeight="1"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</row>
    <row r="42" spans="2:12">
      <c r="B42" s="164" t="s">
        <v>40</v>
      </c>
      <c r="C42" s="164"/>
      <c r="D42" s="164"/>
      <c r="E42" s="164"/>
      <c r="F42" s="164"/>
      <c r="G42" s="164"/>
      <c r="H42" s="164"/>
      <c r="I42" s="164"/>
      <c r="J42" s="164"/>
      <c r="K42" s="164"/>
      <c r="L42" s="164"/>
    </row>
    <row r="43" spans="2:12">
      <c r="B43" s="38" t="s">
        <v>41</v>
      </c>
      <c r="C43" s="106" t="s">
        <v>42</v>
      </c>
      <c r="D43" s="106"/>
      <c r="E43" s="106"/>
      <c r="F43" s="106"/>
      <c r="G43" s="106"/>
      <c r="H43" s="106"/>
      <c r="I43" s="106"/>
      <c r="J43" s="39" t="s">
        <v>116</v>
      </c>
      <c r="K43" s="110" t="s">
        <v>32</v>
      </c>
      <c r="L43" s="111"/>
    </row>
    <row r="44" spans="2:12">
      <c r="B44" s="40" t="s">
        <v>24</v>
      </c>
      <c r="C44" s="118" t="s">
        <v>71</v>
      </c>
      <c r="D44" s="118"/>
      <c r="E44" s="118"/>
      <c r="F44" s="118"/>
      <c r="G44" s="118"/>
      <c r="H44" s="118"/>
      <c r="I44" s="118"/>
      <c r="J44" s="26">
        <v>8.3299999999999999E-2</v>
      </c>
      <c r="K44" s="185">
        <f>$J$36*J44</f>
        <v>203.09163290695068</v>
      </c>
      <c r="L44" s="185"/>
    </row>
    <row r="45" spans="2:12">
      <c r="B45" s="40" t="s">
        <v>25</v>
      </c>
      <c r="C45" s="118" t="s">
        <v>79</v>
      </c>
      <c r="D45" s="118"/>
      <c r="E45" s="118"/>
      <c r="F45" s="118"/>
      <c r="G45" s="118"/>
      <c r="H45" s="118"/>
      <c r="I45" s="118"/>
      <c r="J45" s="26">
        <v>0.121</v>
      </c>
      <c r="K45" s="185">
        <f>$J$36*J45</f>
        <v>295.00705380241334</v>
      </c>
      <c r="L45" s="185"/>
    </row>
    <row r="46" spans="2:12" ht="12.75" customHeight="1">
      <c r="B46" s="106" t="s">
        <v>10</v>
      </c>
      <c r="C46" s="106"/>
      <c r="D46" s="106"/>
      <c r="E46" s="106"/>
      <c r="F46" s="106"/>
      <c r="G46" s="106"/>
      <c r="H46" s="106"/>
      <c r="I46" s="106"/>
      <c r="J46" s="41">
        <f>SUM(J44:J45)</f>
        <v>0.20429999999999998</v>
      </c>
      <c r="K46" s="184">
        <f>K44+K45</f>
        <v>498.09868670936402</v>
      </c>
      <c r="L46" s="184"/>
    </row>
    <row r="47" spans="2:12" ht="12.75" customHeight="1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</row>
    <row r="48" spans="2:12" ht="28.5" customHeight="1">
      <c r="B48" s="183" t="s">
        <v>69</v>
      </c>
      <c r="C48" s="183"/>
      <c r="D48" s="183"/>
      <c r="E48" s="183"/>
      <c r="F48" s="183"/>
      <c r="G48" s="183"/>
      <c r="H48" s="183"/>
      <c r="I48" s="183"/>
      <c r="J48" s="183"/>
      <c r="K48" s="183"/>
      <c r="L48" s="183"/>
    </row>
    <row r="49" spans="2:12">
      <c r="B49" s="43" t="s">
        <v>43</v>
      </c>
      <c r="C49" s="112" t="s">
        <v>44</v>
      </c>
      <c r="D49" s="112"/>
      <c r="E49" s="112"/>
      <c r="F49" s="112"/>
      <c r="G49" s="112"/>
      <c r="H49" s="112"/>
      <c r="I49" s="112"/>
      <c r="J49" s="39" t="s">
        <v>116</v>
      </c>
      <c r="K49" s="110" t="s">
        <v>32</v>
      </c>
      <c r="L49" s="111"/>
    </row>
    <row r="50" spans="2:12">
      <c r="B50" s="43" t="s">
        <v>24</v>
      </c>
      <c r="C50" s="118" t="s">
        <v>7</v>
      </c>
      <c r="D50" s="118"/>
      <c r="E50" s="118"/>
      <c r="F50" s="118"/>
      <c r="G50" s="118"/>
      <c r="H50" s="118"/>
      <c r="I50" s="118"/>
      <c r="J50" s="10">
        <v>0.2</v>
      </c>
      <c r="K50" s="131">
        <f t="shared" ref="K50:K57" si="0">ROUND(($J$36+$K$46)*J50,2)</f>
        <v>587.23</v>
      </c>
      <c r="L50" s="131"/>
    </row>
    <row r="51" spans="2:12">
      <c r="B51" s="43" t="s">
        <v>25</v>
      </c>
      <c r="C51" s="118" t="s">
        <v>75</v>
      </c>
      <c r="D51" s="118"/>
      <c r="E51" s="118"/>
      <c r="F51" s="118"/>
      <c r="G51" s="118"/>
      <c r="H51" s="118"/>
      <c r="I51" s="118"/>
      <c r="J51" s="10">
        <v>2.5000000000000001E-2</v>
      </c>
      <c r="K51" s="131">
        <f t="shared" si="0"/>
        <v>73.400000000000006</v>
      </c>
      <c r="L51" s="131"/>
    </row>
    <row r="52" spans="2:12">
      <c r="B52" s="43" t="s">
        <v>26</v>
      </c>
      <c r="C52" s="118" t="s">
        <v>45</v>
      </c>
      <c r="D52" s="118"/>
      <c r="E52" s="118"/>
      <c r="F52" s="118"/>
      <c r="G52" s="118"/>
      <c r="H52" s="118"/>
      <c r="I52" s="118"/>
      <c r="J52" s="10">
        <v>0.03</v>
      </c>
      <c r="K52" s="131">
        <f t="shared" si="0"/>
        <v>88.09</v>
      </c>
      <c r="L52" s="131"/>
    </row>
    <row r="53" spans="2:12">
      <c r="B53" s="43" t="s">
        <v>27</v>
      </c>
      <c r="C53" s="118" t="s">
        <v>76</v>
      </c>
      <c r="D53" s="118"/>
      <c r="E53" s="118"/>
      <c r="F53" s="118"/>
      <c r="G53" s="118"/>
      <c r="H53" s="118"/>
      <c r="I53" s="118"/>
      <c r="J53" s="10">
        <v>1.4999999999999999E-2</v>
      </c>
      <c r="K53" s="131">
        <f t="shared" si="0"/>
        <v>44.04</v>
      </c>
      <c r="L53" s="131"/>
    </row>
    <row r="54" spans="2:12">
      <c r="B54" s="43" t="s">
        <v>28</v>
      </c>
      <c r="C54" s="118" t="s">
        <v>77</v>
      </c>
      <c r="D54" s="118"/>
      <c r="E54" s="118"/>
      <c r="F54" s="118"/>
      <c r="G54" s="118"/>
      <c r="H54" s="118"/>
      <c r="I54" s="118"/>
      <c r="J54" s="10">
        <v>0.01</v>
      </c>
      <c r="K54" s="131">
        <f t="shared" si="0"/>
        <v>29.36</v>
      </c>
      <c r="L54" s="131"/>
    </row>
    <row r="55" spans="2:12">
      <c r="B55" s="43" t="s">
        <v>29</v>
      </c>
      <c r="C55" s="118" t="s">
        <v>78</v>
      </c>
      <c r="D55" s="118"/>
      <c r="E55" s="118"/>
      <c r="F55" s="118"/>
      <c r="G55" s="118"/>
      <c r="H55" s="118"/>
      <c r="I55" s="118"/>
      <c r="J55" s="10">
        <v>6.0000000000000001E-3</v>
      </c>
      <c r="K55" s="131">
        <f t="shared" si="0"/>
        <v>17.62</v>
      </c>
      <c r="L55" s="131"/>
    </row>
    <row r="56" spans="2:12">
      <c r="B56" s="43" t="s">
        <v>30</v>
      </c>
      <c r="C56" s="118" t="s">
        <v>8</v>
      </c>
      <c r="D56" s="118"/>
      <c r="E56" s="118"/>
      <c r="F56" s="118"/>
      <c r="G56" s="118"/>
      <c r="H56" s="118"/>
      <c r="I56" s="118"/>
      <c r="J56" s="10">
        <v>2E-3</v>
      </c>
      <c r="K56" s="131">
        <f t="shared" si="0"/>
        <v>5.87</v>
      </c>
      <c r="L56" s="131"/>
    </row>
    <row r="57" spans="2:12">
      <c r="B57" s="43" t="s">
        <v>46</v>
      </c>
      <c r="C57" s="118" t="s">
        <v>9</v>
      </c>
      <c r="D57" s="118"/>
      <c r="E57" s="118"/>
      <c r="F57" s="118"/>
      <c r="G57" s="118"/>
      <c r="H57" s="118"/>
      <c r="I57" s="118"/>
      <c r="J57" s="10">
        <v>0.08</v>
      </c>
      <c r="K57" s="131">
        <f t="shared" si="0"/>
        <v>234.89</v>
      </c>
      <c r="L57" s="131"/>
    </row>
    <row r="58" spans="2:12">
      <c r="B58" s="44"/>
      <c r="C58" s="106" t="s">
        <v>10</v>
      </c>
      <c r="D58" s="106"/>
      <c r="E58" s="106"/>
      <c r="F58" s="106"/>
      <c r="G58" s="106"/>
      <c r="H58" s="106"/>
      <c r="I58" s="106"/>
      <c r="J58" s="45">
        <f>SUM(J50:J57)</f>
        <v>0.36800000000000005</v>
      </c>
      <c r="K58" s="97">
        <f>SUM(K50:L57)</f>
        <v>1080.5</v>
      </c>
      <c r="L58" s="97"/>
    </row>
    <row r="59" spans="2:12">
      <c r="B59" s="5"/>
      <c r="C59" s="151" t="s">
        <v>74</v>
      </c>
      <c r="D59" s="151"/>
      <c r="E59" s="151"/>
      <c r="F59" s="151"/>
      <c r="G59" s="151"/>
      <c r="H59" s="151"/>
      <c r="I59" s="151"/>
      <c r="J59" s="5"/>
      <c r="K59" s="5"/>
      <c r="L59" s="5"/>
    </row>
    <row r="60" spans="2:12" ht="3.75" customHeight="1">
      <c r="B60" s="5"/>
      <c r="C60" s="3"/>
      <c r="D60" s="3"/>
      <c r="E60" s="3"/>
      <c r="F60" s="3"/>
      <c r="G60" s="28"/>
      <c r="H60" s="5"/>
      <c r="I60" s="5"/>
      <c r="J60" s="5"/>
      <c r="K60" s="5"/>
      <c r="L60" s="5"/>
    </row>
    <row r="61" spans="2:12">
      <c r="B61" s="103" t="s">
        <v>47</v>
      </c>
      <c r="C61" s="103"/>
      <c r="D61" s="103"/>
      <c r="E61" s="103"/>
      <c r="F61" s="103"/>
      <c r="G61" s="152"/>
      <c r="H61" s="152"/>
      <c r="I61" s="152"/>
      <c r="J61" s="152"/>
      <c r="K61" s="152"/>
      <c r="L61" s="152"/>
    </row>
    <row r="62" spans="2:12">
      <c r="B62" s="43" t="s">
        <v>48</v>
      </c>
      <c r="C62" s="112" t="s">
        <v>4</v>
      </c>
      <c r="D62" s="112"/>
      <c r="E62" s="112"/>
      <c r="F62" s="112"/>
      <c r="G62" s="112"/>
      <c r="H62" s="112"/>
      <c r="I62" s="112"/>
      <c r="J62" s="112" t="s">
        <v>32</v>
      </c>
      <c r="K62" s="112"/>
      <c r="L62" s="112"/>
    </row>
    <row r="63" spans="2:12">
      <c r="B63" s="43" t="s">
        <v>24</v>
      </c>
      <c r="C63" s="149" t="s">
        <v>5</v>
      </c>
      <c r="D63" s="149"/>
      <c r="E63" s="149"/>
      <c r="F63" s="149"/>
      <c r="G63" s="149"/>
      <c r="H63" s="149"/>
      <c r="I63" s="149"/>
      <c r="J63" s="150">
        <f>($J$24*$J$23*2)-($J$20*6%*50%)</f>
        <v>82.7547</v>
      </c>
      <c r="K63" s="150"/>
      <c r="L63" s="150"/>
    </row>
    <row r="64" spans="2:12">
      <c r="B64" s="43" t="s">
        <v>25</v>
      </c>
      <c r="C64" s="145" t="s">
        <v>49</v>
      </c>
      <c r="D64" s="145"/>
      <c r="E64" s="145"/>
      <c r="F64" s="145"/>
      <c r="G64" s="145"/>
      <c r="H64" s="145"/>
      <c r="I64" s="145"/>
      <c r="J64" s="146">
        <v>350.29</v>
      </c>
      <c r="K64" s="146"/>
      <c r="L64" s="146"/>
    </row>
    <row r="65" spans="2:12">
      <c r="B65" s="43" t="s">
        <v>26</v>
      </c>
      <c r="C65" s="145" t="s">
        <v>126</v>
      </c>
      <c r="D65" s="145"/>
      <c r="E65" s="145"/>
      <c r="F65" s="145"/>
      <c r="G65" s="145"/>
      <c r="H65" s="145"/>
      <c r="I65" s="145"/>
      <c r="J65" s="147"/>
      <c r="K65" s="147"/>
      <c r="L65" s="147"/>
    </row>
    <row r="66" spans="2:12">
      <c r="B66" s="43" t="s">
        <v>27</v>
      </c>
      <c r="C66" s="148" t="s">
        <v>81</v>
      </c>
      <c r="D66" s="148"/>
      <c r="E66" s="148"/>
      <c r="F66" s="148"/>
      <c r="G66" s="148"/>
      <c r="H66" s="148"/>
      <c r="I66" s="148"/>
      <c r="J66" s="146"/>
      <c r="K66" s="146"/>
      <c r="L66" s="146"/>
    </row>
    <row r="67" spans="2:12" ht="26.25" customHeight="1">
      <c r="B67" s="43" t="s">
        <v>27</v>
      </c>
      <c r="C67" s="148" t="s">
        <v>82</v>
      </c>
      <c r="D67" s="148"/>
      <c r="E67" s="148"/>
      <c r="F67" s="148"/>
      <c r="G67" s="148"/>
      <c r="H67" s="148"/>
      <c r="I67" s="148"/>
      <c r="J67" s="146"/>
      <c r="K67" s="146"/>
      <c r="L67" s="146"/>
    </row>
    <row r="68" spans="2:12">
      <c r="B68" s="43" t="s">
        <v>28</v>
      </c>
      <c r="C68" s="182" t="s">
        <v>129</v>
      </c>
      <c r="D68" s="182"/>
      <c r="E68" s="182"/>
      <c r="F68" s="182"/>
      <c r="G68" s="182"/>
      <c r="H68" s="182"/>
      <c r="I68" s="182"/>
      <c r="J68" s="147">
        <v>10.62</v>
      </c>
      <c r="K68" s="147"/>
      <c r="L68" s="147"/>
    </row>
    <row r="69" spans="2:12">
      <c r="B69" s="112" t="s">
        <v>10</v>
      </c>
      <c r="C69" s="112"/>
      <c r="D69" s="112"/>
      <c r="E69" s="112"/>
      <c r="F69" s="112"/>
      <c r="G69" s="112"/>
      <c r="H69" s="112"/>
      <c r="I69" s="112"/>
      <c r="J69" s="90">
        <f>SUM(J63:L68)</f>
        <v>443.66470000000004</v>
      </c>
      <c r="K69" s="90"/>
      <c r="L69" s="90"/>
    </row>
    <row r="70" spans="2:12" ht="11.25" customHeight="1">
      <c r="B70" s="5"/>
      <c r="C70" s="3"/>
      <c r="D70" s="3"/>
      <c r="E70" s="3"/>
      <c r="F70" s="3"/>
      <c r="G70" s="28"/>
      <c r="H70" s="5"/>
      <c r="I70" s="5"/>
      <c r="J70" s="5"/>
      <c r="K70" s="5"/>
      <c r="L70" s="5"/>
    </row>
    <row r="71" spans="2:12">
      <c r="B71" s="103" t="s">
        <v>50</v>
      </c>
      <c r="C71" s="103"/>
      <c r="D71" s="103"/>
      <c r="E71" s="103"/>
      <c r="F71" s="103"/>
      <c r="G71" s="103"/>
      <c r="H71" s="103"/>
      <c r="I71" s="103"/>
      <c r="J71" s="103"/>
      <c r="K71" s="103"/>
      <c r="L71" s="103"/>
    </row>
    <row r="72" spans="2:12" ht="24" customHeight="1">
      <c r="B72" s="43">
        <v>2</v>
      </c>
      <c r="C72" s="105" t="s">
        <v>53</v>
      </c>
      <c r="D72" s="105"/>
      <c r="E72" s="105"/>
      <c r="F72" s="105"/>
      <c r="G72" s="105"/>
      <c r="H72" s="105"/>
      <c r="I72" s="105"/>
      <c r="J72" s="112" t="s">
        <v>32</v>
      </c>
      <c r="K72" s="112"/>
      <c r="L72" s="112"/>
    </row>
    <row r="73" spans="2:12">
      <c r="B73" s="43" t="s">
        <v>51</v>
      </c>
      <c r="C73" s="144" t="s">
        <v>42</v>
      </c>
      <c r="D73" s="144"/>
      <c r="E73" s="144"/>
      <c r="F73" s="144"/>
      <c r="G73" s="144"/>
      <c r="H73" s="144"/>
      <c r="I73" s="144"/>
      <c r="J73" s="120">
        <f>$K$46</f>
        <v>498.09868670936402</v>
      </c>
      <c r="K73" s="121"/>
      <c r="L73" s="122"/>
    </row>
    <row r="74" spans="2:12">
      <c r="B74" s="43" t="s">
        <v>52</v>
      </c>
      <c r="C74" s="119" t="s">
        <v>44</v>
      </c>
      <c r="D74" s="119"/>
      <c r="E74" s="119"/>
      <c r="F74" s="119"/>
      <c r="G74" s="119"/>
      <c r="H74" s="119"/>
      <c r="I74" s="119"/>
      <c r="J74" s="120">
        <f>$K$58</f>
        <v>1080.5</v>
      </c>
      <c r="K74" s="121"/>
      <c r="L74" s="122"/>
    </row>
    <row r="75" spans="2:12">
      <c r="B75" s="43" t="s">
        <v>48</v>
      </c>
      <c r="C75" s="119" t="s">
        <v>4</v>
      </c>
      <c r="D75" s="119"/>
      <c r="E75" s="119"/>
      <c r="F75" s="119"/>
      <c r="G75" s="119"/>
      <c r="H75" s="119"/>
      <c r="I75" s="119"/>
      <c r="J75" s="123">
        <f>$J$69</f>
        <v>443.66470000000004</v>
      </c>
      <c r="K75" s="121"/>
      <c r="L75" s="122"/>
    </row>
    <row r="76" spans="2:12">
      <c r="B76" s="124" t="s">
        <v>10</v>
      </c>
      <c r="C76" s="124"/>
      <c r="D76" s="124"/>
      <c r="E76" s="124"/>
      <c r="F76" s="124"/>
      <c r="G76" s="124"/>
      <c r="H76" s="124"/>
      <c r="I76" s="124"/>
      <c r="J76" s="90">
        <f>SUM(J73:L75)</f>
        <v>2022.2633867093641</v>
      </c>
      <c r="K76" s="90"/>
      <c r="L76" s="90"/>
    </row>
    <row r="77" spans="2:12" ht="27" customHeight="1">
      <c r="B77" s="5"/>
      <c r="C77" s="3"/>
      <c r="D77" s="3"/>
      <c r="E77" s="3"/>
      <c r="F77" s="3"/>
      <c r="G77" s="29"/>
      <c r="H77" s="30"/>
      <c r="I77" s="30"/>
      <c r="J77" s="5"/>
      <c r="K77" s="5"/>
      <c r="L77" s="5"/>
    </row>
    <row r="78" spans="2:12" ht="12" customHeight="1">
      <c r="B78" s="100" t="s">
        <v>54</v>
      </c>
      <c r="C78" s="100"/>
      <c r="D78" s="100"/>
      <c r="E78" s="100"/>
      <c r="F78" s="100"/>
      <c r="G78" s="100"/>
      <c r="H78" s="100"/>
      <c r="I78" s="100"/>
      <c r="J78" s="100"/>
      <c r="K78" s="100"/>
      <c r="L78" s="100"/>
    </row>
    <row r="79" spans="2:12" ht="2.25" customHeight="1">
      <c r="B79" s="5"/>
      <c r="C79" s="3"/>
      <c r="D79" s="3"/>
      <c r="E79" s="3"/>
      <c r="F79" s="3"/>
      <c r="G79" s="29"/>
      <c r="H79" s="30"/>
      <c r="I79" s="30"/>
      <c r="J79" s="5"/>
      <c r="K79" s="5"/>
      <c r="L79" s="5"/>
    </row>
    <row r="80" spans="2:12">
      <c r="B80" s="43">
        <v>3</v>
      </c>
      <c r="C80" s="105" t="s">
        <v>11</v>
      </c>
      <c r="D80" s="105"/>
      <c r="E80" s="105"/>
      <c r="F80" s="105"/>
      <c r="G80" s="105"/>
      <c r="H80" s="105"/>
      <c r="I80" s="105"/>
      <c r="J80" s="39" t="s">
        <v>116</v>
      </c>
      <c r="K80" s="105" t="s">
        <v>3</v>
      </c>
      <c r="L80" s="105"/>
    </row>
    <row r="81" spans="2:14">
      <c r="B81" s="43" t="s">
        <v>24</v>
      </c>
      <c r="C81" s="118" t="s">
        <v>12</v>
      </c>
      <c r="D81" s="118"/>
      <c r="E81" s="118"/>
      <c r="F81" s="118"/>
      <c r="G81" s="118"/>
      <c r="H81" s="118"/>
      <c r="I81" s="118"/>
      <c r="J81" s="53">
        <v>4.5999999999999999E-3</v>
      </c>
      <c r="K81" s="96">
        <f t="shared" ref="K81:K86" si="1">($J$36)*J81</f>
        <v>11.215144194141335</v>
      </c>
      <c r="L81" s="96"/>
      <c r="N81" s="11"/>
    </row>
    <row r="82" spans="2:14">
      <c r="B82" s="43" t="s">
        <v>25</v>
      </c>
      <c r="C82" s="118" t="s">
        <v>16</v>
      </c>
      <c r="D82" s="118"/>
      <c r="E82" s="118"/>
      <c r="F82" s="118"/>
      <c r="G82" s="118"/>
      <c r="H82" s="118"/>
      <c r="I82" s="118"/>
      <c r="J82" s="53">
        <v>2.9999999999999997E-4</v>
      </c>
      <c r="K82" s="96">
        <f t="shared" si="1"/>
        <v>0.73142244744399998</v>
      </c>
      <c r="L82" s="96"/>
      <c r="N82" s="12"/>
    </row>
    <row r="83" spans="2:14" ht="27.75" customHeight="1">
      <c r="B83" s="43" t="s">
        <v>26</v>
      </c>
      <c r="C83" s="118" t="s">
        <v>80</v>
      </c>
      <c r="D83" s="118"/>
      <c r="E83" s="118"/>
      <c r="F83" s="118"/>
      <c r="G83" s="118"/>
      <c r="H83" s="118"/>
      <c r="I83" s="118"/>
      <c r="J83" s="53">
        <v>4.3499999999999997E-2</v>
      </c>
      <c r="K83" s="96">
        <f t="shared" si="1"/>
        <v>106.05625487938001</v>
      </c>
      <c r="L83" s="96"/>
      <c r="N83" s="12"/>
    </row>
    <row r="84" spans="2:14">
      <c r="B84" s="43" t="s">
        <v>27</v>
      </c>
      <c r="C84" s="118" t="s">
        <v>13</v>
      </c>
      <c r="D84" s="118"/>
      <c r="E84" s="118"/>
      <c r="F84" s="118"/>
      <c r="G84" s="118"/>
      <c r="H84" s="118"/>
      <c r="I84" s="118"/>
      <c r="J84" s="53">
        <v>1.9400000000000001E-2</v>
      </c>
      <c r="K84" s="96">
        <f t="shared" si="1"/>
        <v>47.298651601378673</v>
      </c>
      <c r="L84" s="96"/>
      <c r="N84" s="11"/>
    </row>
    <row r="85" spans="2:14" ht="25.5" customHeight="1">
      <c r="B85" s="43" t="s">
        <v>28</v>
      </c>
      <c r="C85" s="118" t="s">
        <v>87</v>
      </c>
      <c r="D85" s="118"/>
      <c r="E85" s="118"/>
      <c r="F85" s="118"/>
      <c r="G85" s="118"/>
      <c r="H85" s="118"/>
      <c r="I85" s="118"/>
      <c r="J85" s="53">
        <v>7.1000000000000004E-3</v>
      </c>
      <c r="K85" s="96">
        <f t="shared" si="1"/>
        <v>17.310331256174671</v>
      </c>
      <c r="L85" s="96"/>
    </row>
    <row r="86" spans="2:14" ht="29.25" customHeight="1">
      <c r="B86" s="43" t="s">
        <v>29</v>
      </c>
      <c r="C86" s="118" t="s">
        <v>83</v>
      </c>
      <c r="D86" s="118"/>
      <c r="E86" s="118"/>
      <c r="F86" s="118"/>
      <c r="G86" s="118"/>
      <c r="H86" s="118"/>
      <c r="I86" s="118"/>
      <c r="J86" s="53">
        <v>2.9999999999999997E-4</v>
      </c>
      <c r="K86" s="96">
        <f t="shared" si="1"/>
        <v>0.73142244744399998</v>
      </c>
      <c r="L86" s="96"/>
    </row>
    <row r="87" spans="2:14">
      <c r="B87" s="106" t="s">
        <v>10</v>
      </c>
      <c r="C87" s="106"/>
      <c r="D87" s="106"/>
      <c r="E87" s="106"/>
      <c r="F87" s="106"/>
      <c r="G87" s="106"/>
      <c r="H87" s="106"/>
      <c r="I87" s="106"/>
      <c r="J87" s="54">
        <f>SUM(J81:J86)</f>
        <v>7.5199999999999989E-2</v>
      </c>
      <c r="K87" s="97">
        <f>SUM(K81:L86)</f>
        <v>183.34322682596269</v>
      </c>
      <c r="L87" s="97"/>
    </row>
    <row r="88" spans="2:14" ht="22.5" customHeight="1">
      <c r="B88" s="5"/>
      <c r="C88" s="3"/>
      <c r="D88" s="3"/>
      <c r="E88" s="3"/>
      <c r="F88" s="3"/>
      <c r="G88" s="28"/>
      <c r="H88" s="5"/>
      <c r="I88" s="5"/>
      <c r="J88" s="5"/>
      <c r="K88" s="5"/>
      <c r="L88" s="5"/>
    </row>
    <row r="89" spans="2:14">
      <c r="B89" s="100" t="s">
        <v>55</v>
      </c>
      <c r="C89" s="100"/>
      <c r="D89" s="100"/>
      <c r="E89" s="100"/>
      <c r="F89" s="100"/>
      <c r="G89" s="100"/>
      <c r="H89" s="100"/>
      <c r="I89" s="100"/>
      <c r="J89" s="100"/>
      <c r="K89" s="100"/>
      <c r="L89" s="100"/>
    </row>
    <row r="90" spans="2:14" ht="3" customHeight="1">
      <c r="B90" s="5"/>
      <c r="C90" s="3"/>
      <c r="D90" s="3"/>
      <c r="E90" s="3"/>
      <c r="F90" s="3"/>
      <c r="G90" s="28"/>
      <c r="H90" s="5"/>
      <c r="I90" s="5"/>
      <c r="J90" s="5"/>
      <c r="K90" s="5"/>
      <c r="L90" s="5"/>
    </row>
    <row r="91" spans="2:14">
      <c r="B91" s="101" t="s">
        <v>56</v>
      </c>
      <c r="C91" s="101"/>
      <c r="D91" s="101"/>
      <c r="E91" s="101"/>
      <c r="F91" s="101"/>
      <c r="G91" s="101"/>
      <c r="H91" s="101"/>
      <c r="I91" s="101"/>
      <c r="J91" s="101"/>
      <c r="K91" s="101"/>
      <c r="L91" s="101"/>
    </row>
    <row r="92" spans="2:14" ht="12.75" customHeight="1">
      <c r="B92" s="46" t="s">
        <v>57</v>
      </c>
      <c r="C92" s="117" t="s">
        <v>88</v>
      </c>
      <c r="D92" s="117"/>
      <c r="E92" s="117"/>
      <c r="F92" s="117"/>
      <c r="G92" s="117"/>
      <c r="H92" s="117"/>
      <c r="I92" s="117"/>
      <c r="J92" s="39" t="s">
        <v>72</v>
      </c>
      <c r="K92" s="98" t="s">
        <v>32</v>
      </c>
      <c r="L92" s="99"/>
    </row>
    <row r="93" spans="2:14">
      <c r="B93" s="47" t="s">
        <v>24</v>
      </c>
      <c r="C93" s="102" t="s">
        <v>89</v>
      </c>
      <c r="D93" s="102"/>
      <c r="E93" s="102"/>
      <c r="F93" s="102"/>
      <c r="G93" s="102"/>
      <c r="H93" s="102"/>
      <c r="I93" s="102"/>
      <c r="J93" s="31">
        <v>1.7000000000000001E-2</v>
      </c>
      <c r="K93" s="139">
        <f t="shared" ref="K93:K99" si="2">($J$38)*J93</f>
        <v>45.686197569513496</v>
      </c>
      <c r="L93" s="140"/>
    </row>
    <row r="94" spans="2:14" ht="12.75" customHeight="1">
      <c r="B94" s="46" t="s">
        <v>25</v>
      </c>
      <c r="C94" s="102" t="s">
        <v>90</v>
      </c>
      <c r="D94" s="102"/>
      <c r="E94" s="102"/>
      <c r="F94" s="102"/>
      <c r="G94" s="102"/>
      <c r="H94" s="102"/>
      <c r="I94" s="102"/>
      <c r="J94" s="31">
        <v>1.6299999999999999E-2</v>
      </c>
      <c r="K94" s="139">
        <f t="shared" si="2"/>
        <v>43.80500119900411</v>
      </c>
      <c r="L94" s="140"/>
    </row>
    <row r="95" spans="2:14" ht="12.75" customHeight="1">
      <c r="B95" s="46" t="s">
        <v>26</v>
      </c>
      <c r="C95" s="102" t="s">
        <v>91</v>
      </c>
      <c r="D95" s="102"/>
      <c r="E95" s="102"/>
      <c r="F95" s="102"/>
      <c r="G95" s="102"/>
      <c r="H95" s="102"/>
      <c r="I95" s="102"/>
      <c r="J95" s="31">
        <v>2.0000000000000001E-4</v>
      </c>
      <c r="K95" s="139">
        <f t="shared" si="2"/>
        <v>0.53748467728839411</v>
      </c>
      <c r="L95" s="140"/>
    </row>
    <row r="96" spans="2:14">
      <c r="B96" s="46" t="s">
        <v>27</v>
      </c>
      <c r="C96" s="102" t="s">
        <v>92</v>
      </c>
      <c r="D96" s="102"/>
      <c r="E96" s="102"/>
      <c r="F96" s="102"/>
      <c r="G96" s="102"/>
      <c r="H96" s="102"/>
      <c r="I96" s="102"/>
      <c r="J96" s="31">
        <v>3.3E-3</v>
      </c>
      <c r="K96" s="139">
        <f t="shared" si="2"/>
        <v>8.8684971752585025</v>
      </c>
      <c r="L96" s="140"/>
    </row>
    <row r="97" spans="2:12" ht="12.75" customHeight="1">
      <c r="B97" s="46" t="s">
        <v>28</v>
      </c>
      <c r="C97" s="102" t="s">
        <v>93</v>
      </c>
      <c r="D97" s="102"/>
      <c r="E97" s="102"/>
      <c r="F97" s="102"/>
      <c r="G97" s="102"/>
      <c r="H97" s="102"/>
      <c r="I97" s="102"/>
      <c r="J97" s="32">
        <v>5.5000000000000003E-4</v>
      </c>
      <c r="K97" s="139">
        <f t="shared" si="2"/>
        <v>1.4780828625430837</v>
      </c>
      <c r="L97" s="140"/>
    </row>
    <row r="98" spans="2:12" ht="12.75" customHeight="1">
      <c r="B98" s="46" t="s">
        <v>29</v>
      </c>
      <c r="C98" s="102" t="s">
        <v>84</v>
      </c>
      <c r="D98" s="102"/>
      <c r="E98" s="102"/>
      <c r="F98" s="102"/>
      <c r="G98" s="102"/>
      <c r="H98" s="102"/>
      <c r="I98" s="102"/>
      <c r="J98" s="31">
        <v>1.3899999999999999E-2</v>
      </c>
      <c r="K98" s="139">
        <f t="shared" si="2"/>
        <v>37.355185071543382</v>
      </c>
      <c r="L98" s="140"/>
    </row>
    <row r="99" spans="2:12">
      <c r="B99" s="46" t="s">
        <v>30</v>
      </c>
      <c r="C99" s="102" t="s">
        <v>94</v>
      </c>
      <c r="D99" s="102"/>
      <c r="E99" s="102"/>
      <c r="F99" s="102"/>
      <c r="G99" s="102"/>
      <c r="H99" s="102"/>
      <c r="I99" s="102"/>
      <c r="J99" s="31">
        <v>0</v>
      </c>
      <c r="K99" s="139">
        <f t="shared" si="2"/>
        <v>0</v>
      </c>
      <c r="L99" s="140"/>
    </row>
    <row r="100" spans="2:12">
      <c r="B100" s="46"/>
      <c r="C100" s="114" t="s">
        <v>10</v>
      </c>
      <c r="D100" s="115"/>
      <c r="E100" s="115"/>
      <c r="F100" s="115"/>
      <c r="G100" s="115"/>
      <c r="H100" s="115"/>
      <c r="I100" s="116"/>
      <c r="J100" s="17">
        <f>SUM(J93:J99)</f>
        <v>5.124999999999999E-2</v>
      </c>
      <c r="K100" s="141">
        <f>SUM(K93:L99)</f>
        <v>137.73044855515096</v>
      </c>
      <c r="L100" s="142"/>
    </row>
    <row r="101" spans="2:12" ht="30" customHeight="1">
      <c r="B101" s="46" t="s">
        <v>46</v>
      </c>
      <c r="C101" s="155" t="s">
        <v>85</v>
      </c>
      <c r="D101" s="156"/>
      <c r="E101" s="156"/>
      <c r="F101" s="156"/>
      <c r="G101" s="156"/>
      <c r="H101" s="156"/>
      <c r="I101" s="157"/>
      <c r="J101" s="31">
        <f>$J$100*$J$58</f>
        <v>1.8859999999999998E-2</v>
      </c>
      <c r="K101" s="139">
        <f>($J$38)*J101</f>
        <v>50.684805068295553</v>
      </c>
      <c r="L101" s="140"/>
    </row>
    <row r="102" spans="2:12">
      <c r="B102" s="106" t="s">
        <v>10</v>
      </c>
      <c r="C102" s="106"/>
      <c r="D102" s="106"/>
      <c r="E102" s="106"/>
      <c r="F102" s="106"/>
      <c r="G102" s="106"/>
      <c r="H102" s="106"/>
      <c r="I102" s="106"/>
      <c r="J102" s="48">
        <f>SUM(J100:J101)</f>
        <v>7.0109999999999992E-2</v>
      </c>
      <c r="K102" s="94">
        <f>SUM(K100:L101)</f>
        <v>188.41525362344652</v>
      </c>
      <c r="L102" s="95"/>
    </row>
    <row r="103" spans="2:12" ht="9" customHeight="1">
      <c r="B103" s="20"/>
      <c r="C103" s="20"/>
      <c r="D103" s="20"/>
      <c r="E103" s="20"/>
      <c r="F103" s="20"/>
      <c r="G103" s="20"/>
      <c r="H103" s="20"/>
      <c r="I103" s="20"/>
      <c r="J103" s="21"/>
      <c r="K103" s="22"/>
      <c r="L103" s="22"/>
    </row>
    <row r="104" spans="2:12">
      <c r="B104" s="113" t="s">
        <v>58</v>
      </c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</row>
    <row r="105" spans="2:12">
      <c r="B105" s="43" t="s">
        <v>59</v>
      </c>
      <c r="C105" s="105" t="s">
        <v>95</v>
      </c>
      <c r="D105" s="105"/>
      <c r="E105" s="105"/>
      <c r="F105" s="105"/>
      <c r="G105" s="105"/>
      <c r="H105" s="105"/>
      <c r="I105" s="105"/>
      <c r="J105" s="106" t="s">
        <v>32</v>
      </c>
      <c r="K105" s="106"/>
      <c r="L105" s="106"/>
    </row>
    <row r="106" spans="2:12">
      <c r="B106" s="49" t="s">
        <v>24</v>
      </c>
      <c r="C106" s="107" t="s">
        <v>96</v>
      </c>
      <c r="D106" s="107"/>
      <c r="E106" s="107"/>
      <c r="F106" s="107"/>
      <c r="G106" s="107"/>
      <c r="H106" s="107"/>
      <c r="I106" s="107"/>
      <c r="J106" s="109">
        <v>0</v>
      </c>
      <c r="K106" s="109"/>
      <c r="L106" s="109"/>
    </row>
    <row r="107" spans="2:12">
      <c r="B107" s="106" t="s">
        <v>10</v>
      </c>
      <c r="C107" s="106"/>
      <c r="D107" s="106"/>
      <c r="E107" s="106"/>
      <c r="F107" s="106"/>
      <c r="G107" s="106"/>
      <c r="H107" s="106"/>
      <c r="I107" s="106"/>
      <c r="J107" s="143">
        <f>J106</f>
        <v>0</v>
      </c>
      <c r="K107" s="143"/>
      <c r="L107" s="143"/>
    </row>
    <row r="108" spans="2:12" ht="21" customHeight="1">
      <c r="B108" s="6"/>
      <c r="C108" s="7"/>
      <c r="D108" s="6"/>
      <c r="E108" s="6"/>
      <c r="F108" s="6"/>
      <c r="G108" s="6"/>
      <c r="H108" s="6"/>
      <c r="I108" s="6"/>
      <c r="J108" s="6"/>
      <c r="K108" s="6"/>
      <c r="L108" s="6"/>
    </row>
    <row r="109" spans="2:12">
      <c r="B109" s="103" t="s">
        <v>60</v>
      </c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</row>
    <row r="110" spans="2:12" ht="25.5" customHeight="1">
      <c r="B110" s="43">
        <v>4</v>
      </c>
      <c r="C110" s="105" t="s">
        <v>97</v>
      </c>
      <c r="D110" s="105"/>
      <c r="E110" s="105"/>
      <c r="F110" s="105"/>
      <c r="G110" s="105"/>
      <c r="H110" s="105"/>
      <c r="I110" s="105"/>
      <c r="J110" s="112" t="s">
        <v>32</v>
      </c>
      <c r="K110" s="112"/>
      <c r="L110" s="112"/>
    </row>
    <row r="111" spans="2:12">
      <c r="B111" s="43" t="s">
        <v>57</v>
      </c>
      <c r="C111" s="102" t="s">
        <v>88</v>
      </c>
      <c r="D111" s="102"/>
      <c r="E111" s="102"/>
      <c r="F111" s="102"/>
      <c r="G111" s="102"/>
      <c r="H111" s="102"/>
      <c r="I111" s="102"/>
      <c r="J111" s="96">
        <f>K102</f>
        <v>188.41525362344652</v>
      </c>
      <c r="K111" s="96"/>
      <c r="L111" s="96"/>
    </row>
    <row r="112" spans="2:12">
      <c r="B112" s="43" t="s">
        <v>59</v>
      </c>
      <c r="C112" s="102" t="s">
        <v>95</v>
      </c>
      <c r="D112" s="102"/>
      <c r="E112" s="102"/>
      <c r="F112" s="102"/>
      <c r="G112" s="102"/>
      <c r="H112" s="102"/>
      <c r="I112" s="102"/>
      <c r="J112" s="109">
        <f>J107</f>
        <v>0</v>
      </c>
      <c r="K112" s="109"/>
      <c r="L112" s="109"/>
    </row>
    <row r="113" spans="2:12" ht="12.75" customHeight="1">
      <c r="B113" s="104" t="s">
        <v>10</v>
      </c>
      <c r="C113" s="104"/>
      <c r="D113" s="104"/>
      <c r="E113" s="104"/>
      <c r="F113" s="104"/>
      <c r="G113" s="104"/>
      <c r="H113" s="104"/>
      <c r="I113" s="104"/>
      <c r="J113" s="97">
        <f>J111+J112</f>
        <v>188.41525362344652</v>
      </c>
      <c r="K113" s="97"/>
      <c r="L113" s="97"/>
    </row>
    <row r="114" spans="2:12">
      <c r="B114" s="113"/>
      <c r="C114" s="113"/>
      <c r="D114" s="113"/>
      <c r="E114" s="113"/>
      <c r="F114" s="113"/>
      <c r="G114" s="113"/>
      <c r="H114" s="113"/>
      <c r="I114" s="113"/>
      <c r="J114" s="138"/>
      <c r="K114" s="138"/>
      <c r="L114" s="138"/>
    </row>
    <row r="115" spans="2:12">
      <c r="B115" s="188" t="s">
        <v>61</v>
      </c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</row>
    <row r="116" spans="2:12">
      <c r="B116" s="6"/>
      <c r="C116" s="7"/>
      <c r="D116" s="6"/>
      <c r="E116" s="6"/>
      <c r="F116" s="6"/>
      <c r="G116" s="6"/>
      <c r="H116" s="6"/>
      <c r="I116" s="6"/>
      <c r="J116" s="6"/>
      <c r="K116" s="6"/>
      <c r="L116" s="6"/>
    </row>
    <row r="117" spans="2:12">
      <c r="B117" s="43">
        <v>5</v>
      </c>
      <c r="C117" s="133" t="s">
        <v>6</v>
      </c>
      <c r="D117" s="133"/>
      <c r="E117" s="133"/>
      <c r="F117" s="133"/>
      <c r="G117" s="133"/>
      <c r="H117" s="133"/>
      <c r="I117" s="133"/>
      <c r="J117" s="111" t="s">
        <v>32</v>
      </c>
      <c r="K117" s="112"/>
      <c r="L117" s="112"/>
    </row>
    <row r="118" spans="2:12" ht="12.75" customHeight="1">
      <c r="B118" s="49" t="s">
        <v>24</v>
      </c>
      <c r="C118" s="102" t="s">
        <v>105</v>
      </c>
      <c r="D118" s="102"/>
      <c r="E118" s="102"/>
      <c r="F118" s="102"/>
      <c r="G118" s="102"/>
      <c r="H118" s="102"/>
      <c r="I118" s="102"/>
      <c r="J118" s="134">
        <v>368.31</v>
      </c>
      <c r="K118" s="135"/>
      <c r="L118" s="135"/>
    </row>
    <row r="119" spans="2:12" ht="12.75" customHeight="1">
      <c r="B119" s="49" t="s">
        <v>28</v>
      </c>
      <c r="C119" s="102" t="s">
        <v>162</v>
      </c>
      <c r="D119" s="102"/>
      <c r="E119" s="102"/>
      <c r="F119" s="102"/>
      <c r="G119" s="102"/>
      <c r="H119" s="102"/>
      <c r="I119" s="102"/>
      <c r="J119" s="136">
        <v>133</v>
      </c>
      <c r="K119" s="136"/>
      <c r="L119" s="137"/>
    </row>
    <row r="120" spans="2:12">
      <c r="B120" s="112" t="s">
        <v>38</v>
      </c>
      <c r="C120" s="112"/>
      <c r="D120" s="112"/>
      <c r="E120" s="112"/>
      <c r="F120" s="112"/>
      <c r="G120" s="112"/>
      <c r="H120" s="112"/>
      <c r="I120" s="112"/>
      <c r="J120" s="93">
        <f>SUM(J118:L119)</f>
        <v>501.31</v>
      </c>
      <c r="K120" s="90"/>
      <c r="L120" s="90"/>
    </row>
    <row r="121" spans="2:12">
      <c r="B121" s="6"/>
      <c r="C121" s="7"/>
      <c r="D121" s="6"/>
      <c r="E121" s="6"/>
      <c r="F121" s="6"/>
      <c r="G121" s="6"/>
      <c r="H121" s="6"/>
      <c r="I121" s="6"/>
      <c r="J121" s="6"/>
      <c r="K121" s="6"/>
      <c r="L121" s="6"/>
    </row>
    <row r="122" spans="2:12">
      <c r="B122" s="188" t="s">
        <v>62</v>
      </c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</row>
    <row r="123" spans="2:12">
      <c r="B123" s="6"/>
      <c r="C123" s="7"/>
      <c r="D123" s="6"/>
      <c r="E123" s="6"/>
      <c r="F123" s="6"/>
      <c r="G123" s="6"/>
      <c r="H123" s="6"/>
      <c r="I123" s="6"/>
      <c r="J123" s="6"/>
      <c r="K123" s="6"/>
      <c r="L123" s="6"/>
    </row>
    <row r="124" spans="2:12">
      <c r="B124" s="43">
        <v>6</v>
      </c>
      <c r="C124" s="128" t="s">
        <v>14</v>
      </c>
      <c r="D124" s="128"/>
      <c r="E124" s="128"/>
      <c r="F124" s="128"/>
      <c r="G124" s="128"/>
      <c r="H124" s="128"/>
      <c r="I124" s="128"/>
      <c r="J124" s="39" t="s">
        <v>116</v>
      </c>
      <c r="K124" s="129" t="s">
        <v>3</v>
      </c>
      <c r="L124" s="130"/>
    </row>
    <row r="125" spans="2:12" ht="12.75" customHeight="1">
      <c r="B125" s="49" t="s">
        <v>24</v>
      </c>
      <c r="C125" s="102" t="s">
        <v>63</v>
      </c>
      <c r="D125" s="102"/>
      <c r="E125" s="102"/>
      <c r="F125" s="102"/>
      <c r="G125" s="102"/>
      <c r="H125" s="102"/>
      <c r="I125" s="102"/>
      <c r="J125" s="13">
        <v>0.05</v>
      </c>
      <c r="K125" s="126">
        <f>$J$141*J125</f>
        <v>279.13776268003721</v>
      </c>
      <c r="L125" s="127"/>
    </row>
    <row r="126" spans="2:12">
      <c r="B126" s="49" t="s">
        <v>25</v>
      </c>
      <c r="C126" s="125" t="s">
        <v>64</v>
      </c>
      <c r="D126" s="125"/>
      <c r="E126" s="125"/>
      <c r="F126" s="125"/>
      <c r="G126" s="125"/>
      <c r="H126" s="125"/>
      <c r="I126" s="125"/>
      <c r="J126" s="14">
        <v>6.7900000000000002E-2</v>
      </c>
      <c r="K126" s="126">
        <f>($J$141+$K$125)*J126</f>
        <v>398.02253580546505</v>
      </c>
      <c r="L126" s="127"/>
    </row>
    <row r="127" spans="2:12">
      <c r="B127" s="49" t="s">
        <v>26</v>
      </c>
      <c r="C127" s="189" t="s">
        <v>65</v>
      </c>
      <c r="D127" s="190"/>
      <c r="E127" s="190"/>
      <c r="F127" s="190"/>
      <c r="G127" s="190"/>
      <c r="H127" s="190"/>
      <c r="I127" s="191"/>
      <c r="J127" s="15"/>
      <c r="K127" s="126"/>
      <c r="L127" s="127"/>
    </row>
    <row r="128" spans="2:12" ht="27.75" customHeight="1">
      <c r="B128" s="49"/>
      <c r="C128" s="102" t="s">
        <v>127</v>
      </c>
      <c r="D128" s="102"/>
      <c r="E128" s="102"/>
      <c r="F128" s="102"/>
      <c r="G128" s="102"/>
      <c r="H128" s="102"/>
      <c r="I128" s="102"/>
      <c r="J128" s="16">
        <v>3.6499999999999998E-2</v>
      </c>
      <c r="K128" s="120">
        <f>(($J$141+$K$125+$K$126)/(1-($J$128+$J$129+$J$130))*J128)</f>
        <v>250.1225152174581</v>
      </c>
      <c r="L128" s="127"/>
    </row>
    <row r="129" spans="2:12" ht="12.75" customHeight="1">
      <c r="B129" s="49"/>
      <c r="C129" s="102" t="s">
        <v>66</v>
      </c>
      <c r="D129" s="102"/>
      <c r="E129" s="102"/>
      <c r="F129" s="102"/>
      <c r="G129" s="102"/>
      <c r="H129" s="102"/>
      <c r="I129" s="102"/>
      <c r="J129" s="14">
        <v>0</v>
      </c>
      <c r="K129" s="120">
        <f>(($J$141+$K$125+$K$126)/(1-($J$128+$J$129+$J$130))*J129)</f>
        <v>0</v>
      </c>
      <c r="L129" s="127"/>
    </row>
    <row r="130" spans="2:12" ht="12.75" customHeight="1">
      <c r="B130" s="49"/>
      <c r="C130" s="102" t="s">
        <v>86</v>
      </c>
      <c r="D130" s="102"/>
      <c r="E130" s="102"/>
      <c r="F130" s="102"/>
      <c r="G130" s="102"/>
      <c r="H130" s="102"/>
      <c r="I130" s="102"/>
      <c r="J130" s="10">
        <v>0.05</v>
      </c>
      <c r="K130" s="120">
        <f>(($J$141+$K$125+$K$126)/(1-($J$128+$J$129+$J$130))*J130)</f>
        <v>342.6335824896687</v>
      </c>
      <c r="L130" s="127"/>
    </row>
    <row r="131" spans="2:12">
      <c r="B131" s="132" t="s">
        <v>10</v>
      </c>
      <c r="C131" s="132"/>
      <c r="D131" s="132"/>
      <c r="E131" s="132"/>
      <c r="F131" s="132"/>
      <c r="G131" s="132"/>
      <c r="H131" s="132"/>
      <c r="I131" s="132"/>
      <c r="J131" s="45">
        <f>SUM(J125:J130)</f>
        <v>0.20440000000000003</v>
      </c>
      <c r="K131" s="94">
        <f>SUM(K125:K130)</f>
        <v>1269.916396192629</v>
      </c>
      <c r="L131" s="95"/>
    </row>
    <row r="132" spans="2:12">
      <c r="B132" s="6"/>
      <c r="C132" s="7"/>
      <c r="D132" s="6"/>
      <c r="E132" s="6"/>
      <c r="F132" s="6"/>
      <c r="G132" s="6"/>
      <c r="H132" s="6"/>
      <c r="I132" s="6"/>
      <c r="J132" s="6"/>
      <c r="K132" s="6"/>
      <c r="L132" s="6"/>
    </row>
    <row r="133" spans="2:12">
      <c r="B133" s="188" t="s">
        <v>117</v>
      </c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</row>
    <row r="134" spans="2:12">
      <c r="B134" s="6"/>
      <c r="C134" s="7"/>
      <c r="D134" s="6"/>
      <c r="E134" s="6"/>
      <c r="F134" s="6"/>
      <c r="G134" s="6"/>
      <c r="H134" s="33"/>
      <c r="I134" s="6"/>
      <c r="J134" s="6"/>
      <c r="K134" s="6"/>
      <c r="L134" s="6"/>
    </row>
    <row r="135" spans="2:12">
      <c r="B135" s="129" t="s">
        <v>15</v>
      </c>
      <c r="C135" s="192"/>
      <c r="D135" s="192"/>
      <c r="E135" s="192"/>
      <c r="F135" s="192"/>
      <c r="G135" s="192"/>
      <c r="H135" s="192"/>
      <c r="I135" s="130"/>
      <c r="J135" s="132" t="s">
        <v>32</v>
      </c>
      <c r="K135" s="132"/>
      <c r="L135" s="132"/>
    </row>
    <row r="136" spans="2:12">
      <c r="B136" s="49" t="s">
        <v>24</v>
      </c>
      <c r="C136" s="102" t="s">
        <v>31</v>
      </c>
      <c r="D136" s="102"/>
      <c r="E136" s="102"/>
      <c r="F136" s="102"/>
      <c r="G136" s="102"/>
      <c r="H136" s="102"/>
      <c r="I136" s="102"/>
      <c r="J136" s="131">
        <f>$J$38</f>
        <v>2687.4233864419703</v>
      </c>
      <c r="K136" s="131"/>
      <c r="L136" s="131"/>
    </row>
    <row r="137" spans="2:12">
      <c r="B137" s="49" t="s">
        <v>25</v>
      </c>
      <c r="C137" s="102" t="s">
        <v>39</v>
      </c>
      <c r="D137" s="102"/>
      <c r="E137" s="102"/>
      <c r="F137" s="102"/>
      <c r="G137" s="102"/>
      <c r="H137" s="102"/>
      <c r="I137" s="102"/>
      <c r="J137" s="131">
        <f>$J$76</f>
        <v>2022.2633867093641</v>
      </c>
      <c r="K137" s="131"/>
      <c r="L137" s="131"/>
    </row>
    <row r="138" spans="2:12">
      <c r="B138" s="49" t="s">
        <v>26</v>
      </c>
      <c r="C138" s="102" t="s">
        <v>54</v>
      </c>
      <c r="D138" s="102"/>
      <c r="E138" s="102"/>
      <c r="F138" s="102"/>
      <c r="G138" s="102"/>
      <c r="H138" s="102"/>
      <c r="I138" s="102"/>
      <c r="J138" s="131">
        <f>$K$87</f>
        <v>183.34322682596269</v>
      </c>
      <c r="K138" s="131"/>
      <c r="L138" s="131"/>
    </row>
    <row r="139" spans="2:12">
      <c r="B139" s="49" t="s">
        <v>27</v>
      </c>
      <c r="C139" s="102" t="s">
        <v>55</v>
      </c>
      <c r="D139" s="102"/>
      <c r="E139" s="102"/>
      <c r="F139" s="102"/>
      <c r="G139" s="102"/>
      <c r="H139" s="102"/>
      <c r="I139" s="102"/>
      <c r="J139" s="131">
        <f>$J$113</f>
        <v>188.41525362344652</v>
      </c>
      <c r="K139" s="131"/>
      <c r="L139" s="131"/>
    </row>
    <row r="140" spans="2:12">
      <c r="B140" s="49" t="s">
        <v>28</v>
      </c>
      <c r="C140" s="102" t="s">
        <v>61</v>
      </c>
      <c r="D140" s="102"/>
      <c r="E140" s="102"/>
      <c r="F140" s="102"/>
      <c r="G140" s="102"/>
      <c r="H140" s="102"/>
      <c r="I140" s="102"/>
      <c r="J140" s="108">
        <f>$J$120</f>
        <v>501.31</v>
      </c>
      <c r="K140" s="108"/>
      <c r="L140" s="108"/>
    </row>
    <row r="141" spans="2:12">
      <c r="B141" s="132" t="s">
        <v>67</v>
      </c>
      <c r="C141" s="132"/>
      <c r="D141" s="132"/>
      <c r="E141" s="132"/>
      <c r="F141" s="132"/>
      <c r="G141" s="132"/>
      <c r="H141" s="132"/>
      <c r="I141" s="132"/>
      <c r="J141" s="97">
        <f>SUM(J136:J140)</f>
        <v>5582.7552536007443</v>
      </c>
      <c r="K141" s="97"/>
      <c r="L141" s="97"/>
    </row>
    <row r="142" spans="2:12">
      <c r="B142" s="49" t="s">
        <v>29</v>
      </c>
      <c r="C142" s="102" t="s">
        <v>62</v>
      </c>
      <c r="D142" s="102"/>
      <c r="E142" s="102"/>
      <c r="F142" s="102"/>
      <c r="G142" s="102"/>
      <c r="H142" s="102"/>
      <c r="I142" s="102"/>
      <c r="J142" s="108">
        <f>K131</f>
        <v>1269.916396192629</v>
      </c>
      <c r="K142" s="108"/>
      <c r="L142" s="108"/>
    </row>
    <row r="143" spans="2:12">
      <c r="B143" s="90" t="s">
        <v>179</v>
      </c>
      <c r="C143" s="90"/>
      <c r="D143" s="90"/>
      <c r="E143" s="90"/>
      <c r="F143" s="90"/>
      <c r="G143" s="90"/>
      <c r="H143" s="90"/>
      <c r="I143" s="90"/>
      <c r="J143" s="91">
        <f>J141+J142</f>
        <v>6852.671649793373</v>
      </c>
      <c r="K143" s="92"/>
      <c r="L143" s="93"/>
    </row>
    <row r="144" spans="2:12">
      <c r="B144" s="90" t="s">
        <v>180</v>
      </c>
      <c r="C144" s="90"/>
      <c r="D144" s="90"/>
      <c r="E144" s="90"/>
      <c r="F144" s="90"/>
      <c r="G144" s="90"/>
      <c r="H144" s="90"/>
      <c r="I144" s="90"/>
      <c r="J144" s="91">
        <f>J143*2</f>
        <v>13705.343299586746</v>
      </c>
      <c r="K144" s="92"/>
      <c r="L144" s="93"/>
    </row>
    <row r="145" spans="2:12">
      <c r="B145" s="90" t="s">
        <v>181</v>
      </c>
      <c r="C145" s="90"/>
      <c r="D145" s="90"/>
      <c r="E145" s="90"/>
      <c r="F145" s="90"/>
      <c r="G145" s="90"/>
      <c r="H145" s="90"/>
      <c r="I145" s="90"/>
      <c r="J145" s="91">
        <f>J144*12</f>
        <v>164464.11959504095</v>
      </c>
      <c r="K145" s="92"/>
      <c r="L145" s="93"/>
    </row>
  </sheetData>
  <mergeCells count="227">
    <mergeCell ref="B144:I144"/>
    <mergeCell ref="J144:L144"/>
    <mergeCell ref="B40:L40"/>
    <mergeCell ref="B42:L42"/>
    <mergeCell ref="C30:I30"/>
    <mergeCell ref="B115:L115"/>
    <mergeCell ref="B141:I141"/>
    <mergeCell ref="C83:I83"/>
    <mergeCell ref="B102:I102"/>
    <mergeCell ref="B122:L122"/>
    <mergeCell ref="B133:L133"/>
    <mergeCell ref="K127:L127"/>
    <mergeCell ref="C127:I127"/>
    <mergeCell ref="C130:I130"/>
    <mergeCell ref="C137:I137"/>
    <mergeCell ref="B135:I135"/>
    <mergeCell ref="J31:L31"/>
    <mergeCell ref="J32:L32"/>
    <mergeCell ref="J33:L33"/>
    <mergeCell ref="J34:L34"/>
    <mergeCell ref="K53:L53"/>
    <mergeCell ref="C54:I54"/>
    <mergeCell ref="K54:L54"/>
    <mergeCell ref="C55:I55"/>
    <mergeCell ref="B3:F3"/>
    <mergeCell ref="B4:F4"/>
    <mergeCell ref="B5:F5"/>
    <mergeCell ref="B6:F6"/>
    <mergeCell ref="G5:I5"/>
    <mergeCell ref="C68:I68"/>
    <mergeCell ref="C9:I9"/>
    <mergeCell ref="C31:I31"/>
    <mergeCell ref="C35:I35"/>
    <mergeCell ref="C43:I43"/>
    <mergeCell ref="C18:I18"/>
    <mergeCell ref="C32:I32"/>
    <mergeCell ref="C33:I33"/>
    <mergeCell ref="C34:I34"/>
    <mergeCell ref="B48:L48"/>
    <mergeCell ref="C49:I49"/>
    <mergeCell ref="K49:L49"/>
    <mergeCell ref="B46:I46"/>
    <mergeCell ref="C44:I44"/>
    <mergeCell ref="C45:I45"/>
    <mergeCell ref="K46:L46"/>
    <mergeCell ref="K45:L45"/>
    <mergeCell ref="K44:L44"/>
    <mergeCell ref="C53:I53"/>
    <mergeCell ref="J18:L18"/>
    <mergeCell ref="C36:I36"/>
    <mergeCell ref="J36:L36"/>
    <mergeCell ref="B2:L2"/>
    <mergeCell ref="B8:L8"/>
    <mergeCell ref="G6:L6"/>
    <mergeCell ref="G4:L4"/>
    <mergeCell ref="G3:L3"/>
    <mergeCell ref="J68:L68"/>
    <mergeCell ref="K5:L5"/>
    <mergeCell ref="B27:L27"/>
    <mergeCell ref="B16:L16"/>
    <mergeCell ref="C17:I17"/>
    <mergeCell ref="J17:L17"/>
    <mergeCell ref="J24:L24"/>
    <mergeCell ref="C19:I19"/>
    <mergeCell ref="J19:L19"/>
    <mergeCell ref="C20:I20"/>
    <mergeCell ref="J9:L9"/>
    <mergeCell ref="C10:I10"/>
    <mergeCell ref="J10:L10"/>
    <mergeCell ref="C11:I11"/>
    <mergeCell ref="J11:L11"/>
    <mergeCell ref="C12:I12"/>
    <mergeCell ref="J12:L12"/>
    <mergeCell ref="C84:I84"/>
    <mergeCell ref="C85:I85"/>
    <mergeCell ref="C86:I86"/>
    <mergeCell ref="C101:I101"/>
    <mergeCell ref="K101:L101"/>
    <mergeCell ref="J30:L30"/>
    <mergeCell ref="C22:I22"/>
    <mergeCell ref="J22:L22"/>
    <mergeCell ref="C23:I23"/>
    <mergeCell ref="J23:L23"/>
    <mergeCell ref="C24:I24"/>
    <mergeCell ref="J20:L20"/>
    <mergeCell ref="C21:I21"/>
    <mergeCell ref="J21:L21"/>
    <mergeCell ref="C25:I25"/>
    <mergeCell ref="J25:L25"/>
    <mergeCell ref="B29:L29"/>
    <mergeCell ref="J35:L35"/>
    <mergeCell ref="C37:I37"/>
    <mergeCell ref="J37:L37"/>
    <mergeCell ref="B38:I38"/>
    <mergeCell ref="J38:L38"/>
    <mergeCell ref="C39:F39"/>
    <mergeCell ref="K55:L55"/>
    <mergeCell ref="C50:I50"/>
    <mergeCell ref="K50:L50"/>
    <mergeCell ref="C51:I51"/>
    <mergeCell ref="K51:L51"/>
    <mergeCell ref="C52:I52"/>
    <mergeCell ref="K52:L52"/>
    <mergeCell ref="C59:I59"/>
    <mergeCell ref="B61:L61"/>
    <mergeCell ref="C62:I62"/>
    <mergeCell ref="J62:L62"/>
    <mergeCell ref="C63:I63"/>
    <mergeCell ref="J63:L63"/>
    <mergeCell ref="C56:I56"/>
    <mergeCell ref="K56:L56"/>
    <mergeCell ref="C57:I57"/>
    <mergeCell ref="K57:L57"/>
    <mergeCell ref="C58:I58"/>
    <mergeCell ref="K58:L58"/>
    <mergeCell ref="J76:L76"/>
    <mergeCell ref="K93:L93"/>
    <mergeCell ref="J72:L72"/>
    <mergeCell ref="C73:I73"/>
    <mergeCell ref="J73:L73"/>
    <mergeCell ref="B71:L71"/>
    <mergeCell ref="C64:I64"/>
    <mergeCell ref="J64:L64"/>
    <mergeCell ref="C65:I65"/>
    <mergeCell ref="J65:L65"/>
    <mergeCell ref="C67:I67"/>
    <mergeCell ref="J67:L67"/>
    <mergeCell ref="C66:I66"/>
    <mergeCell ref="J66:L66"/>
    <mergeCell ref="C110:I110"/>
    <mergeCell ref="J110:L110"/>
    <mergeCell ref="C111:I111"/>
    <mergeCell ref="J111:L111"/>
    <mergeCell ref="C112:I112"/>
    <mergeCell ref="K94:L94"/>
    <mergeCell ref="K95:L95"/>
    <mergeCell ref="K96:L96"/>
    <mergeCell ref="K97:L97"/>
    <mergeCell ref="C94:I94"/>
    <mergeCell ref="C95:I95"/>
    <mergeCell ref="K98:L98"/>
    <mergeCell ref="K99:L99"/>
    <mergeCell ref="K100:L100"/>
    <mergeCell ref="B107:I107"/>
    <mergeCell ref="J107:L107"/>
    <mergeCell ref="C117:I117"/>
    <mergeCell ref="J117:L117"/>
    <mergeCell ref="C118:I118"/>
    <mergeCell ref="J118:L118"/>
    <mergeCell ref="J112:L112"/>
    <mergeCell ref="C119:I119"/>
    <mergeCell ref="J119:L119"/>
    <mergeCell ref="B114:I114"/>
    <mergeCell ref="J114:L114"/>
    <mergeCell ref="J137:L137"/>
    <mergeCell ref="C138:I138"/>
    <mergeCell ref="J138:L138"/>
    <mergeCell ref="C139:I139"/>
    <mergeCell ref="J139:L139"/>
    <mergeCell ref="C140:I140"/>
    <mergeCell ref="J140:L140"/>
    <mergeCell ref="K130:L130"/>
    <mergeCell ref="B131:I131"/>
    <mergeCell ref="K131:L131"/>
    <mergeCell ref="J135:L135"/>
    <mergeCell ref="C136:I136"/>
    <mergeCell ref="J136:L136"/>
    <mergeCell ref="C126:I126"/>
    <mergeCell ref="K126:L126"/>
    <mergeCell ref="C128:I128"/>
    <mergeCell ref="K128:L128"/>
    <mergeCell ref="C129:I129"/>
    <mergeCell ref="K129:L129"/>
    <mergeCell ref="B120:I120"/>
    <mergeCell ref="J120:L120"/>
    <mergeCell ref="C124:I124"/>
    <mergeCell ref="K124:L124"/>
    <mergeCell ref="C125:I125"/>
    <mergeCell ref="K125:L125"/>
    <mergeCell ref="K43:L43"/>
    <mergeCell ref="K80:L80"/>
    <mergeCell ref="K81:L81"/>
    <mergeCell ref="K82:L82"/>
    <mergeCell ref="B78:L78"/>
    <mergeCell ref="B69:I69"/>
    <mergeCell ref="J69:L69"/>
    <mergeCell ref="C72:I72"/>
    <mergeCell ref="B104:L104"/>
    <mergeCell ref="C96:I96"/>
    <mergeCell ref="C97:I97"/>
    <mergeCell ref="C99:I99"/>
    <mergeCell ref="C100:I100"/>
    <mergeCell ref="B87:I87"/>
    <mergeCell ref="C92:I92"/>
    <mergeCell ref="C80:I80"/>
    <mergeCell ref="C81:I81"/>
    <mergeCell ref="C82:I82"/>
    <mergeCell ref="C93:I93"/>
    <mergeCell ref="C74:I74"/>
    <mergeCell ref="J74:L74"/>
    <mergeCell ref="C75:I75"/>
    <mergeCell ref="J75:L75"/>
    <mergeCell ref="B76:I76"/>
    <mergeCell ref="B145:I145"/>
    <mergeCell ref="J145:L145"/>
    <mergeCell ref="K102:L102"/>
    <mergeCell ref="K83:L83"/>
    <mergeCell ref="K84:L84"/>
    <mergeCell ref="K85:L85"/>
    <mergeCell ref="K86:L86"/>
    <mergeCell ref="K87:L87"/>
    <mergeCell ref="K92:L92"/>
    <mergeCell ref="B89:L89"/>
    <mergeCell ref="B91:L91"/>
    <mergeCell ref="C98:I98"/>
    <mergeCell ref="B109:L109"/>
    <mergeCell ref="B113:I113"/>
    <mergeCell ref="J113:L113"/>
    <mergeCell ref="C105:I105"/>
    <mergeCell ref="J105:L105"/>
    <mergeCell ref="C106:I106"/>
    <mergeCell ref="J141:L141"/>
    <mergeCell ref="C142:I142"/>
    <mergeCell ref="J142:L142"/>
    <mergeCell ref="B143:I143"/>
    <mergeCell ref="J143:L143"/>
    <mergeCell ref="J106:L106"/>
  </mergeCells>
  <pageMargins left="0.511811024" right="0.511811024" top="0.78740157499999996" bottom="0.78740157499999996" header="0.31496062000000002" footer="0.31496062000000002"/>
  <pageSetup paperSize="9" orientation="portrait" verticalDpi="597" r:id="rId1"/>
  <ignoredErrors>
    <ignoredError sqref="J112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45"/>
  <sheetViews>
    <sheetView showGridLines="0" topLeftCell="A130" zoomScale="110" zoomScaleNormal="110" workbookViewId="0">
      <selection activeCell="G3" sqref="G3:L3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171" t="s">
        <v>106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2:12" ht="12.75" customHeight="1">
      <c r="B3" s="179" t="s">
        <v>108</v>
      </c>
      <c r="C3" s="179"/>
      <c r="D3" s="179"/>
      <c r="E3" s="179"/>
      <c r="F3" s="179"/>
      <c r="G3" s="172" t="s">
        <v>134</v>
      </c>
      <c r="H3" s="172"/>
      <c r="I3" s="172"/>
      <c r="J3" s="172"/>
      <c r="K3" s="172"/>
      <c r="L3" s="173"/>
    </row>
    <row r="4" spans="2:12" ht="12.75" customHeight="1">
      <c r="B4" s="179" t="s">
        <v>109</v>
      </c>
      <c r="C4" s="179"/>
      <c r="D4" s="179"/>
      <c r="E4" s="179"/>
      <c r="F4" s="179"/>
      <c r="G4" s="172"/>
      <c r="H4" s="172"/>
      <c r="I4" s="172"/>
      <c r="J4" s="172"/>
      <c r="K4" s="172"/>
      <c r="L4" s="173"/>
    </row>
    <row r="5" spans="2:12" ht="12.75" customHeight="1">
      <c r="B5" s="179" t="s">
        <v>110</v>
      </c>
      <c r="C5" s="179"/>
      <c r="D5" s="179"/>
      <c r="E5" s="179"/>
      <c r="F5" s="179"/>
      <c r="G5" s="181"/>
      <c r="H5" s="172"/>
      <c r="I5" s="173"/>
      <c r="J5" s="58" t="s">
        <v>111</v>
      </c>
      <c r="K5" s="174"/>
      <c r="L5" s="175"/>
    </row>
    <row r="6" spans="2:12" ht="12.75" customHeight="1">
      <c r="B6" s="180" t="s">
        <v>107</v>
      </c>
      <c r="C6" s="180"/>
      <c r="D6" s="180"/>
      <c r="E6" s="180"/>
      <c r="F6" s="180"/>
      <c r="G6" s="172" t="s">
        <v>130</v>
      </c>
      <c r="H6" s="172"/>
      <c r="I6" s="172"/>
      <c r="J6" s="172"/>
      <c r="K6" s="172"/>
      <c r="L6" s="173"/>
    </row>
    <row r="7" spans="2:12">
      <c r="B7" s="23"/>
      <c r="C7" s="4"/>
      <c r="D7" s="2"/>
      <c r="E7" s="2"/>
      <c r="F7" s="2"/>
      <c r="G7" s="24"/>
      <c r="H7" s="23"/>
      <c r="I7" s="23"/>
      <c r="J7" s="23"/>
      <c r="K7" s="23"/>
      <c r="L7" s="23"/>
    </row>
    <row r="8" spans="2:12">
      <c r="B8" s="171" t="s">
        <v>18</v>
      </c>
      <c r="C8" s="171"/>
      <c r="D8" s="171"/>
      <c r="E8" s="171"/>
      <c r="F8" s="171"/>
      <c r="G8" s="171"/>
      <c r="H8" s="171"/>
      <c r="I8" s="171"/>
      <c r="J8" s="171"/>
      <c r="K8" s="171"/>
      <c r="L8" s="171"/>
    </row>
    <row r="9" spans="2:12">
      <c r="B9" s="34" t="s">
        <v>113</v>
      </c>
      <c r="C9" s="159" t="s">
        <v>19</v>
      </c>
      <c r="D9" s="159"/>
      <c r="E9" s="159"/>
      <c r="F9" s="159"/>
      <c r="G9" s="159"/>
      <c r="H9" s="159"/>
      <c r="I9" s="159"/>
      <c r="J9" s="174" t="s">
        <v>131</v>
      </c>
      <c r="K9" s="177"/>
      <c r="L9" s="175"/>
    </row>
    <row r="10" spans="2:12">
      <c r="B10" s="34" t="s">
        <v>113</v>
      </c>
      <c r="C10" s="159" t="s">
        <v>20</v>
      </c>
      <c r="D10" s="159"/>
      <c r="E10" s="159"/>
      <c r="F10" s="159"/>
      <c r="G10" s="159"/>
      <c r="H10" s="159"/>
      <c r="I10" s="159"/>
      <c r="J10" s="178" t="s">
        <v>135</v>
      </c>
      <c r="K10" s="178"/>
      <c r="L10" s="178"/>
    </row>
    <row r="11" spans="2:12">
      <c r="B11" s="34" t="s">
        <v>113</v>
      </c>
      <c r="C11" s="159" t="s">
        <v>112</v>
      </c>
      <c r="D11" s="159"/>
      <c r="E11" s="159"/>
      <c r="F11" s="159"/>
      <c r="G11" s="159"/>
      <c r="H11" s="159"/>
      <c r="I11" s="159"/>
      <c r="J11" s="178">
        <v>12</v>
      </c>
      <c r="K11" s="178"/>
      <c r="L11" s="178"/>
    </row>
    <row r="12" spans="2:12">
      <c r="B12" s="34" t="s">
        <v>113</v>
      </c>
      <c r="C12" s="159" t="s">
        <v>73</v>
      </c>
      <c r="D12" s="159"/>
      <c r="E12" s="159"/>
      <c r="F12" s="159"/>
      <c r="G12" s="159"/>
      <c r="H12" s="159"/>
      <c r="I12" s="159"/>
      <c r="J12" s="153" t="s">
        <v>178</v>
      </c>
      <c r="K12" s="154"/>
      <c r="L12" s="154"/>
    </row>
    <row r="13" spans="2:12">
      <c r="B13" s="23"/>
      <c r="C13" s="1"/>
      <c r="D13" s="2"/>
      <c r="E13" s="2"/>
      <c r="F13" s="2"/>
      <c r="G13" s="24"/>
      <c r="H13" s="23"/>
      <c r="I13" s="23"/>
      <c r="J13" s="23"/>
      <c r="K13" s="23"/>
      <c r="L13" s="23"/>
    </row>
    <row r="15" spans="2:12" ht="5.25" customHeight="1">
      <c r="B15" s="23"/>
      <c r="C15" s="23"/>
      <c r="D15" s="23"/>
      <c r="E15" s="23"/>
      <c r="F15" s="23"/>
      <c r="G15" s="24"/>
      <c r="H15" s="23"/>
      <c r="I15" s="23"/>
      <c r="J15" s="23"/>
      <c r="K15" s="23"/>
      <c r="L15" s="23"/>
    </row>
    <row r="16" spans="2:12">
      <c r="B16" s="171" t="s">
        <v>114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</row>
    <row r="17" spans="2:12" ht="26.25" customHeight="1">
      <c r="B17" s="35">
        <v>1</v>
      </c>
      <c r="C17" s="159" t="s">
        <v>68</v>
      </c>
      <c r="D17" s="159"/>
      <c r="E17" s="159"/>
      <c r="F17" s="159"/>
      <c r="G17" s="159"/>
      <c r="H17" s="159"/>
      <c r="I17" s="159"/>
      <c r="J17" s="168" t="s">
        <v>133</v>
      </c>
      <c r="K17" s="168"/>
      <c r="L17" s="168"/>
    </row>
    <row r="18" spans="2:12">
      <c r="B18" s="35">
        <v>2</v>
      </c>
      <c r="C18" s="159" t="s">
        <v>100</v>
      </c>
      <c r="D18" s="159"/>
      <c r="E18" s="159"/>
      <c r="F18" s="159"/>
      <c r="G18" s="159"/>
      <c r="H18" s="159"/>
      <c r="I18" s="159"/>
      <c r="J18" s="168" t="s">
        <v>132</v>
      </c>
      <c r="K18" s="168"/>
      <c r="L18" s="168"/>
    </row>
    <row r="19" spans="2:12">
      <c r="B19" s="35">
        <v>3</v>
      </c>
      <c r="C19" s="159" t="s">
        <v>21</v>
      </c>
      <c r="D19" s="159"/>
      <c r="E19" s="159"/>
      <c r="F19" s="159"/>
      <c r="G19" s="159"/>
      <c r="H19" s="159"/>
      <c r="I19" s="159"/>
      <c r="J19" s="153" t="s">
        <v>101</v>
      </c>
      <c r="K19" s="153"/>
      <c r="L19" s="153"/>
    </row>
    <row r="20" spans="2:12">
      <c r="B20" s="35">
        <v>4</v>
      </c>
      <c r="C20" s="159" t="s">
        <v>1</v>
      </c>
      <c r="D20" s="159"/>
      <c r="E20" s="159"/>
      <c r="F20" s="159"/>
      <c r="G20" s="159"/>
      <c r="H20" s="159"/>
      <c r="I20" s="159"/>
      <c r="J20" s="147">
        <v>1541.51</v>
      </c>
      <c r="K20" s="147"/>
      <c r="L20" s="147"/>
    </row>
    <row r="21" spans="2:12">
      <c r="B21" s="35">
        <v>5</v>
      </c>
      <c r="C21" s="159" t="s">
        <v>22</v>
      </c>
      <c r="D21" s="159"/>
      <c r="E21" s="159"/>
      <c r="F21" s="159"/>
      <c r="G21" s="159"/>
      <c r="H21" s="159"/>
      <c r="I21" s="159"/>
      <c r="J21" s="153" t="s">
        <v>102</v>
      </c>
      <c r="K21" s="153"/>
      <c r="L21" s="153"/>
    </row>
    <row r="22" spans="2:12">
      <c r="B22" s="35">
        <v>6</v>
      </c>
      <c r="C22" s="159" t="s">
        <v>23</v>
      </c>
      <c r="D22" s="159"/>
      <c r="E22" s="159"/>
      <c r="F22" s="159"/>
      <c r="G22" s="159"/>
      <c r="H22" s="159"/>
      <c r="I22" s="159"/>
      <c r="J22" s="160" t="s">
        <v>136</v>
      </c>
      <c r="K22" s="160"/>
      <c r="L22" s="160"/>
    </row>
    <row r="23" spans="2:12">
      <c r="B23" s="35">
        <v>7</v>
      </c>
      <c r="C23" s="161" t="s">
        <v>0</v>
      </c>
      <c r="D23" s="161"/>
      <c r="E23" s="161"/>
      <c r="F23" s="161"/>
      <c r="G23" s="161"/>
      <c r="H23" s="161"/>
      <c r="I23" s="161"/>
      <c r="J23" s="162">
        <v>15</v>
      </c>
      <c r="K23" s="162"/>
      <c r="L23" s="162"/>
    </row>
    <row r="24" spans="2:12">
      <c r="B24" s="35">
        <v>8</v>
      </c>
      <c r="C24" s="161" t="s">
        <v>70</v>
      </c>
      <c r="D24" s="161"/>
      <c r="E24" s="161"/>
      <c r="F24" s="161"/>
      <c r="G24" s="161"/>
      <c r="H24" s="161"/>
      <c r="I24" s="161"/>
      <c r="J24" s="163">
        <v>4.3</v>
      </c>
      <c r="K24" s="163"/>
      <c r="L24" s="163"/>
    </row>
    <row r="25" spans="2:12">
      <c r="B25" s="35">
        <v>9</v>
      </c>
      <c r="C25" s="161" t="s">
        <v>98</v>
      </c>
      <c r="D25" s="161"/>
      <c r="E25" s="161"/>
      <c r="F25" s="161"/>
      <c r="G25" s="161"/>
      <c r="H25" s="161"/>
      <c r="I25" s="161"/>
      <c r="J25" s="163">
        <v>21.89</v>
      </c>
      <c r="K25" s="163"/>
      <c r="L25" s="163"/>
    </row>
    <row r="26" spans="2:12" ht="12" customHeight="1">
      <c r="B26" s="23"/>
      <c r="C26" s="23"/>
      <c r="D26" s="25"/>
      <c r="E26" s="25"/>
      <c r="F26" s="25"/>
      <c r="G26" s="24"/>
      <c r="H26" s="23"/>
      <c r="I26" s="23"/>
      <c r="J26" s="23"/>
      <c r="K26" s="23"/>
      <c r="L26" s="23"/>
    </row>
    <row r="27" spans="2:12">
      <c r="B27" s="176" t="s">
        <v>115</v>
      </c>
      <c r="C27" s="176"/>
      <c r="D27" s="176"/>
      <c r="E27" s="176"/>
      <c r="F27" s="176"/>
      <c r="G27" s="176"/>
      <c r="H27" s="176"/>
      <c r="I27" s="176"/>
      <c r="J27" s="176"/>
      <c r="K27" s="176"/>
      <c r="L27" s="176"/>
    </row>
    <row r="28" spans="2:12" ht="7.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64" t="s">
        <v>31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</row>
    <row r="30" spans="2:12">
      <c r="B30" s="42">
        <v>1</v>
      </c>
      <c r="C30" s="110" t="s">
        <v>2</v>
      </c>
      <c r="D30" s="187"/>
      <c r="E30" s="187"/>
      <c r="F30" s="187"/>
      <c r="G30" s="187"/>
      <c r="H30" s="187"/>
      <c r="I30" s="111"/>
      <c r="J30" s="158" t="s">
        <v>32</v>
      </c>
      <c r="K30" s="158"/>
      <c r="L30" s="158"/>
    </row>
    <row r="31" spans="2:12">
      <c r="B31" s="35" t="s">
        <v>24</v>
      </c>
      <c r="C31" s="165" t="s">
        <v>33</v>
      </c>
      <c r="D31" s="165"/>
      <c r="E31" s="165"/>
      <c r="F31" s="165"/>
      <c r="G31" s="165"/>
      <c r="H31" s="165"/>
      <c r="I31" s="165"/>
      <c r="J31" s="146">
        <f>$J$20</f>
        <v>1541.51</v>
      </c>
      <c r="K31" s="193"/>
      <c r="L31" s="193"/>
    </row>
    <row r="32" spans="2:12">
      <c r="B32" s="36" t="s">
        <v>25</v>
      </c>
      <c r="C32" s="165" t="s">
        <v>34</v>
      </c>
      <c r="D32" s="165"/>
      <c r="E32" s="165"/>
      <c r="F32" s="165"/>
      <c r="G32" s="165"/>
      <c r="H32" s="165"/>
      <c r="I32" s="165"/>
      <c r="J32" s="135">
        <f>$J$31*30%</f>
        <v>462.45299999999997</v>
      </c>
      <c r="K32" s="135"/>
      <c r="L32" s="135"/>
    </row>
    <row r="33" spans="2:12">
      <c r="B33" s="35" t="s">
        <v>26</v>
      </c>
      <c r="C33" s="165" t="s">
        <v>35</v>
      </c>
      <c r="D33" s="165"/>
      <c r="E33" s="165"/>
      <c r="F33" s="165"/>
      <c r="G33" s="165"/>
      <c r="H33" s="165"/>
      <c r="I33" s="165"/>
      <c r="J33" s="109"/>
      <c r="K33" s="109"/>
      <c r="L33" s="109"/>
    </row>
    <row r="34" spans="2:12">
      <c r="B34" s="35" t="s">
        <v>27</v>
      </c>
      <c r="C34" s="165" t="s">
        <v>36</v>
      </c>
      <c r="D34" s="165"/>
      <c r="E34" s="165"/>
      <c r="F34" s="165"/>
      <c r="G34" s="165"/>
      <c r="H34" s="165"/>
      <c r="I34" s="165"/>
      <c r="J34" s="108"/>
      <c r="K34" s="108"/>
      <c r="L34" s="108"/>
    </row>
    <row r="35" spans="2:12">
      <c r="B35" s="35" t="s">
        <v>28</v>
      </c>
      <c r="C35" s="165" t="s">
        <v>37</v>
      </c>
      <c r="D35" s="165"/>
      <c r="E35" s="165"/>
      <c r="F35" s="165"/>
      <c r="G35" s="165"/>
      <c r="H35" s="165"/>
      <c r="I35" s="165"/>
      <c r="J35" s="108"/>
      <c r="K35" s="108"/>
      <c r="L35" s="108"/>
    </row>
    <row r="36" spans="2:12">
      <c r="B36" s="35"/>
      <c r="C36" s="169" t="s">
        <v>103</v>
      </c>
      <c r="D36" s="169"/>
      <c r="E36" s="169"/>
      <c r="F36" s="169"/>
      <c r="G36" s="169"/>
      <c r="H36" s="169"/>
      <c r="I36" s="169"/>
      <c r="J36" s="170">
        <f>SUM(J31:L35)</f>
        <v>2003.963</v>
      </c>
      <c r="K36" s="170"/>
      <c r="L36" s="170"/>
    </row>
    <row r="37" spans="2:12">
      <c r="B37" s="35" t="s">
        <v>30</v>
      </c>
      <c r="C37" s="165" t="s">
        <v>104</v>
      </c>
      <c r="D37" s="165"/>
      <c r="E37" s="165"/>
      <c r="F37" s="165"/>
      <c r="G37" s="165"/>
      <c r="H37" s="165"/>
      <c r="I37" s="165"/>
      <c r="J37" s="135">
        <f>(($J$36/220)*15)*1.5</f>
        <v>204.95076136363636</v>
      </c>
      <c r="K37" s="135"/>
      <c r="L37" s="135"/>
    </row>
    <row r="38" spans="2:12">
      <c r="B38" s="112" t="s">
        <v>10</v>
      </c>
      <c r="C38" s="112"/>
      <c r="D38" s="112"/>
      <c r="E38" s="112"/>
      <c r="F38" s="112"/>
      <c r="G38" s="112"/>
      <c r="H38" s="112"/>
      <c r="I38" s="112"/>
      <c r="J38" s="166">
        <f>SUM(J36:L37)</f>
        <v>2208.9137613636362</v>
      </c>
      <c r="K38" s="166"/>
      <c r="L38" s="166"/>
    </row>
    <row r="39" spans="2:12">
      <c r="B39" s="23"/>
      <c r="C39" s="167"/>
      <c r="D39" s="167"/>
      <c r="E39" s="167"/>
      <c r="F39" s="167"/>
      <c r="G39" s="24"/>
      <c r="H39" s="23"/>
      <c r="I39" s="23"/>
      <c r="J39" s="23"/>
      <c r="K39" s="23"/>
      <c r="L39" s="23"/>
    </row>
    <row r="40" spans="2:12">
      <c r="B40" s="186" t="s">
        <v>39</v>
      </c>
      <c r="C40" s="186"/>
      <c r="D40" s="186"/>
      <c r="E40" s="186"/>
      <c r="F40" s="186"/>
      <c r="G40" s="186"/>
      <c r="H40" s="186"/>
      <c r="I40" s="186"/>
      <c r="J40" s="186"/>
      <c r="K40" s="186"/>
      <c r="L40" s="186"/>
    </row>
    <row r="41" spans="2:12" ht="7.5" customHeight="1"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</row>
    <row r="42" spans="2:12">
      <c r="B42" s="164" t="s">
        <v>40</v>
      </c>
      <c r="C42" s="164"/>
      <c r="D42" s="164"/>
      <c r="E42" s="164"/>
      <c r="F42" s="164"/>
      <c r="G42" s="164"/>
      <c r="H42" s="164"/>
      <c r="I42" s="164"/>
      <c r="J42" s="164"/>
      <c r="K42" s="164"/>
      <c r="L42" s="164"/>
    </row>
    <row r="43" spans="2:12">
      <c r="B43" s="56" t="s">
        <v>41</v>
      </c>
      <c r="C43" s="106" t="s">
        <v>42</v>
      </c>
      <c r="D43" s="106"/>
      <c r="E43" s="106"/>
      <c r="F43" s="106"/>
      <c r="G43" s="106"/>
      <c r="H43" s="106"/>
      <c r="I43" s="106"/>
      <c r="J43" s="39" t="s">
        <v>116</v>
      </c>
      <c r="K43" s="110" t="s">
        <v>32</v>
      </c>
      <c r="L43" s="111"/>
    </row>
    <row r="44" spans="2:12">
      <c r="B44" s="40" t="s">
        <v>24</v>
      </c>
      <c r="C44" s="118" t="s">
        <v>71</v>
      </c>
      <c r="D44" s="118"/>
      <c r="E44" s="118"/>
      <c r="F44" s="118"/>
      <c r="G44" s="118"/>
      <c r="H44" s="118"/>
      <c r="I44" s="118"/>
      <c r="J44" s="26">
        <v>8.3299999999999999E-2</v>
      </c>
      <c r="K44" s="185">
        <f>$J$36*J44</f>
        <v>166.9301179</v>
      </c>
      <c r="L44" s="185"/>
    </row>
    <row r="45" spans="2:12">
      <c r="B45" s="40" t="s">
        <v>25</v>
      </c>
      <c r="C45" s="118" t="s">
        <v>79</v>
      </c>
      <c r="D45" s="118"/>
      <c r="E45" s="118"/>
      <c r="F45" s="118"/>
      <c r="G45" s="118"/>
      <c r="H45" s="118"/>
      <c r="I45" s="118"/>
      <c r="J45" s="26">
        <v>0.121</v>
      </c>
      <c r="K45" s="185">
        <f>$J$36*J45</f>
        <v>242.479523</v>
      </c>
      <c r="L45" s="185"/>
    </row>
    <row r="46" spans="2:12" ht="12.75" customHeight="1">
      <c r="B46" s="106" t="s">
        <v>10</v>
      </c>
      <c r="C46" s="106"/>
      <c r="D46" s="106"/>
      <c r="E46" s="106"/>
      <c r="F46" s="106"/>
      <c r="G46" s="106"/>
      <c r="H46" s="106"/>
      <c r="I46" s="106"/>
      <c r="J46" s="41">
        <f>SUM(J44:J45)</f>
        <v>0.20429999999999998</v>
      </c>
      <c r="K46" s="184">
        <f>K44+K45</f>
        <v>409.4096409</v>
      </c>
      <c r="L46" s="184"/>
    </row>
    <row r="47" spans="2:12" ht="12.75" customHeight="1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</row>
    <row r="48" spans="2:12" ht="28.5" customHeight="1">
      <c r="B48" s="183" t="s">
        <v>69</v>
      </c>
      <c r="C48" s="183"/>
      <c r="D48" s="183"/>
      <c r="E48" s="183"/>
      <c r="F48" s="183"/>
      <c r="G48" s="183"/>
      <c r="H48" s="183"/>
      <c r="I48" s="183"/>
      <c r="J48" s="183"/>
      <c r="K48" s="183"/>
      <c r="L48" s="183"/>
    </row>
    <row r="49" spans="2:12">
      <c r="B49" s="57" t="s">
        <v>43</v>
      </c>
      <c r="C49" s="112" t="s">
        <v>44</v>
      </c>
      <c r="D49" s="112"/>
      <c r="E49" s="112"/>
      <c r="F49" s="112"/>
      <c r="G49" s="112"/>
      <c r="H49" s="112"/>
      <c r="I49" s="112"/>
      <c r="J49" s="39" t="s">
        <v>116</v>
      </c>
      <c r="K49" s="110" t="s">
        <v>32</v>
      </c>
      <c r="L49" s="111"/>
    </row>
    <row r="50" spans="2:12">
      <c r="B50" s="57" t="s">
        <v>24</v>
      </c>
      <c r="C50" s="118" t="s">
        <v>7</v>
      </c>
      <c r="D50" s="118"/>
      <c r="E50" s="118"/>
      <c r="F50" s="118"/>
      <c r="G50" s="118"/>
      <c r="H50" s="118"/>
      <c r="I50" s="118"/>
      <c r="J50" s="10">
        <v>0.2</v>
      </c>
      <c r="K50" s="131">
        <f t="shared" ref="K50:K57" si="0">ROUND(($J$36+$K$46)*J50,2)</f>
        <v>482.67</v>
      </c>
      <c r="L50" s="131"/>
    </row>
    <row r="51" spans="2:12">
      <c r="B51" s="57" t="s">
        <v>25</v>
      </c>
      <c r="C51" s="118" t="s">
        <v>75</v>
      </c>
      <c r="D51" s="118"/>
      <c r="E51" s="118"/>
      <c r="F51" s="118"/>
      <c r="G51" s="118"/>
      <c r="H51" s="118"/>
      <c r="I51" s="118"/>
      <c r="J51" s="10">
        <v>2.5000000000000001E-2</v>
      </c>
      <c r="K51" s="131">
        <f t="shared" si="0"/>
        <v>60.33</v>
      </c>
      <c r="L51" s="131"/>
    </row>
    <row r="52" spans="2:12">
      <c r="B52" s="57" t="s">
        <v>26</v>
      </c>
      <c r="C52" s="118" t="s">
        <v>45</v>
      </c>
      <c r="D52" s="118"/>
      <c r="E52" s="118"/>
      <c r="F52" s="118"/>
      <c r="G52" s="118"/>
      <c r="H52" s="118"/>
      <c r="I52" s="118"/>
      <c r="J52" s="10">
        <v>0.03</v>
      </c>
      <c r="K52" s="131">
        <f t="shared" si="0"/>
        <v>72.400000000000006</v>
      </c>
      <c r="L52" s="131"/>
    </row>
    <row r="53" spans="2:12">
      <c r="B53" s="57" t="s">
        <v>27</v>
      </c>
      <c r="C53" s="118" t="s">
        <v>76</v>
      </c>
      <c r="D53" s="118"/>
      <c r="E53" s="118"/>
      <c r="F53" s="118"/>
      <c r="G53" s="118"/>
      <c r="H53" s="118"/>
      <c r="I53" s="118"/>
      <c r="J53" s="10">
        <v>1.4999999999999999E-2</v>
      </c>
      <c r="K53" s="131">
        <f t="shared" si="0"/>
        <v>36.200000000000003</v>
      </c>
      <c r="L53" s="131"/>
    </row>
    <row r="54" spans="2:12">
      <c r="B54" s="57" t="s">
        <v>28</v>
      </c>
      <c r="C54" s="118" t="s">
        <v>77</v>
      </c>
      <c r="D54" s="118"/>
      <c r="E54" s="118"/>
      <c r="F54" s="118"/>
      <c r="G54" s="118"/>
      <c r="H54" s="118"/>
      <c r="I54" s="118"/>
      <c r="J54" s="10">
        <v>0.01</v>
      </c>
      <c r="K54" s="131">
        <f t="shared" si="0"/>
        <v>24.13</v>
      </c>
      <c r="L54" s="131"/>
    </row>
    <row r="55" spans="2:12">
      <c r="B55" s="57" t="s">
        <v>29</v>
      </c>
      <c r="C55" s="118" t="s">
        <v>78</v>
      </c>
      <c r="D55" s="118"/>
      <c r="E55" s="118"/>
      <c r="F55" s="118"/>
      <c r="G55" s="118"/>
      <c r="H55" s="118"/>
      <c r="I55" s="118"/>
      <c r="J55" s="10">
        <v>6.0000000000000001E-3</v>
      </c>
      <c r="K55" s="131">
        <f t="shared" si="0"/>
        <v>14.48</v>
      </c>
      <c r="L55" s="131"/>
    </row>
    <row r="56" spans="2:12">
      <c r="B56" s="57" t="s">
        <v>30</v>
      </c>
      <c r="C56" s="118" t="s">
        <v>8</v>
      </c>
      <c r="D56" s="118"/>
      <c r="E56" s="118"/>
      <c r="F56" s="118"/>
      <c r="G56" s="118"/>
      <c r="H56" s="118"/>
      <c r="I56" s="118"/>
      <c r="J56" s="10">
        <v>2E-3</v>
      </c>
      <c r="K56" s="131">
        <f t="shared" si="0"/>
        <v>4.83</v>
      </c>
      <c r="L56" s="131"/>
    </row>
    <row r="57" spans="2:12">
      <c r="B57" s="57" t="s">
        <v>46</v>
      </c>
      <c r="C57" s="118" t="s">
        <v>9</v>
      </c>
      <c r="D57" s="118"/>
      <c r="E57" s="118"/>
      <c r="F57" s="118"/>
      <c r="G57" s="118"/>
      <c r="H57" s="118"/>
      <c r="I57" s="118"/>
      <c r="J57" s="10">
        <v>0.08</v>
      </c>
      <c r="K57" s="131">
        <f t="shared" si="0"/>
        <v>193.07</v>
      </c>
      <c r="L57" s="131"/>
    </row>
    <row r="58" spans="2:12">
      <c r="B58" s="44"/>
      <c r="C58" s="106" t="s">
        <v>10</v>
      </c>
      <c r="D58" s="106"/>
      <c r="E58" s="106"/>
      <c r="F58" s="106"/>
      <c r="G58" s="106"/>
      <c r="H58" s="106"/>
      <c r="I58" s="106"/>
      <c r="J58" s="45">
        <f>SUM(J50:J57)</f>
        <v>0.36800000000000005</v>
      </c>
      <c r="K58" s="97">
        <f>SUM(K50:L57)</f>
        <v>888.11000000000013</v>
      </c>
      <c r="L58" s="97"/>
    </row>
    <row r="59" spans="2:12">
      <c r="B59" s="5"/>
      <c r="C59" s="151" t="s">
        <v>74</v>
      </c>
      <c r="D59" s="151"/>
      <c r="E59" s="151"/>
      <c r="F59" s="151"/>
      <c r="G59" s="151"/>
      <c r="H59" s="151"/>
      <c r="I59" s="151"/>
      <c r="J59" s="5"/>
      <c r="K59" s="5"/>
      <c r="L59" s="5"/>
    </row>
    <row r="60" spans="2:12" ht="3.75" customHeight="1">
      <c r="B60" s="5"/>
      <c r="C60" s="3"/>
      <c r="D60" s="3"/>
      <c r="E60" s="3"/>
      <c r="F60" s="3"/>
      <c r="G60" s="28"/>
      <c r="H60" s="5"/>
      <c r="I60" s="5"/>
      <c r="J60" s="5"/>
      <c r="K60" s="5"/>
      <c r="L60" s="5"/>
    </row>
    <row r="61" spans="2:12">
      <c r="B61" s="103" t="s">
        <v>47</v>
      </c>
      <c r="C61" s="103"/>
      <c r="D61" s="103"/>
      <c r="E61" s="103"/>
      <c r="F61" s="103"/>
      <c r="G61" s="152"/>
      <c r="H61" s="152"/>
      <c r="I61" s="152"/>
      <c r="J61" s="152"/>
      <c r="K61" s="152"/>
      <c r="L61" s="152"/>
    </row>
    <row r="62" spans="2:12">
      <c r="B62" s="57" t="s">
        <v>48</v>
      </c>
      <c r="C62" s="112" t="s">
        <v>4</v>
      </c>
      <c r="D62" s="112"/>
      <c r="E62" s="112"/>
      <c r="F62" s="112"/>
      <c r="G62" s="112"/>
      <c r="H62" s="112"/>
      <c r="I62" s="112"/>
      <c r="J62" s="112" t="s">
        <v>32</v>
      </c>
      <c r="K62" s="112"/>
      <c r="L62" s="112"/>
    </row>
    <row r="63" spans="2:12">
      <c r="B63" s="57" t="s">
        <v>24</v>
      </c>
      <c r="C63" s="149" t="s">
        <v>5</v>
      </c>
      <c r="D63" s="149"/>
      <c r="E63" s="149"/>
      <c r="F63" s="149"/>
      <c r="G63" s="149"/>
      <c r="H63" s="149"/>
      <c r="I63" s="149"/>
      <c r="J63" s="150">
        <f>($J$24*$J$23*2)-($J$20*6%*50%)</f>
        <v>82.7547</v>
      </c>
      <c r="K63" s="150"/>
      <c r="L63" s="150"/>
    </row>
    <row r="64" spans="2:12">
      <c r="B64" s="57" t="s">
        <v>25</v>
      </c>
      <c r="C64" s="145" t="s">
        <v>49</v>
      </c>
      <c r="D64" s="145"/>
      <c r="E64" s="145"/>
      <c r="F64" s="145"/>
      <c r="G64" s="145"/>
      <c r="H64" s="145"/>
      <c r="I64" s="145"/>
      <c r="J64" s="146">
        <v>350.29</v>
      </c>
      <c r="K64" s="146"/>
      <c r="L64" s="146"/>
    </row>
    <row r="65" spans="2:12">
      <c r="B65" s="57" t="s">
        <v>26</v>
      </c>
      <c r="C65" s="145" t="s">
        <v>126</v>
      </c>
      <c r="D65" s="145"/>
      <c r="E65" s="145"/>
      <c r="F65" s="145"/>
      <c r="G65" s="145"/>
      <c r="H65" s="145"/>
      <c r="I65" s="145"/>
      <c r="J65" s="147"/>
      <c r="K65" s="147"/>
      <c r="L65" s="147"/>
    </row>
    <row r="66" spans="2:12">
      <c r="B66" s="57" t="s">
        <v>27</v>
      </c>
      <c r="C66" s="148" t="s">
        <v>81</v>
      </c>
      <c r="D66" s="148"/>
      <c r="E66" s="148"/>
      <c r="F66" s="148"/>
      <c r="G66" s="148"/>
      <c r="H66" s="148"/>
      <c r="I66" s="148"/>
      <c r="J66" s="146"/>
      <c r="K66" s="146"/>
      <c r="L66" s="146"/>
    </row>
    <row r="67" spans="2:12" ht="26.25" customHeight="1">
      <c r="B67" s="57" t="s">
        <v>27</v>
      </c>
      <c r="C67" s="148" t="s">
        <v>82</v>
      </c>
      <c r="D67" s="148"/>
      <c r="E67" s="148"/>
      <c r="F67" s="148"/>
      <c r="G67" s="148"/>
      <c r="H67" s="148"/>
      <c r="I67" s="148"/>
      <c r="J67" s="146"/>
      <c r="K67" s="146"/>
      <c r="L67" s="146"/>
    </row>
    <row r="68" spans="2:12">
      <c r="B68" s="57" t="s">
        <v>28</v>
      </c>
      <c r="C68" s="182" t="s">
        <v>129</v>
      </c>
      <c r="D68" s="182"/>
      <c r="E68" s="182"/>
      <c r="F68" s="182"/>
      <c r="G68" s="182"/>
      <c r="H68" s="182"/>
      <c r="I68" s="182"/>
      <c r="J68" s="147">
        <v>10.62</v>
      </c>
      <c r="K68" s="147"/>
      <c r="L68" s="147"/>
    </row>
    <row r="69" spans="2:12">
      <c r="B69" s="112" t="s">
        <v>10</v>
      </c>
      <c r="C69" s="112"/>
      <c r="D69" s="112"/>
      <c r="E69" s="112"/>
      <c r="F69" s="112"/>
      <c r="G69" s="112"/>
      <c r="H69" s="112"/>
      <c r="I69" s="112"/>
      <c r="J69" s="90">
        <f>SUM(J63:L68)</f>
        <v>443.66470000000004</v>
      </c>
      <c r="K69" s="90"/>
      <c r="L69" s="90"/>
    </row>
    <row r="70" spans="2:12" ht="11.25" customHeight="1">
      <c r="B70" s="5"/>
      <c r="C70" s="3"/>
      <c r="D70" s="3"/>
      <c r="E70" s="3"/>
      <c r="F70" s="3"/>
      <c r="G70" s="28"/>
      <c r="H70" s="5"/>
      <c r="I70" s="5"/>
      <c r="J70" s="5"/>
      <c r="K70" s="5"/>
      <c r="L70" s="5"/>
    </row>
    <row r="71" spans="2:12">
      <c r="B71" s="103" t="s">
        <v>50</v>
      </c>
      <c r="C71" s="103"/>
      <c r="D71" s="103"/>
      <c r="E71" s="103"/>
      <c r="F71" s="103"/>
      <c r="G71" s="103"/>
      <c r="H71" s="103"/>
      <c r="I71" s="103"/>
      <c r="J71" s="103"/>
      <c r="K71" s="103"/>
      <c r="L71" s="103"/>
    </row>
    <row r="72" spans="2:12" ht="24" customHeight="1">
      <c r="B72" s="57">
        <v>2</v>
      </c>
      <c r="C72" s="105" t="s">
        <v>53</v>
      </c>
      <c r="D72" s="105"/>
      <c r="E72" s="105"/>
      <c r="F72" s="105"/>
      <c r="G72" s="105"/>
      <c r="H72" s="105"/>
      <c r="I72" s="105"/>
      <c r="J72" s="112" t="s">
        <v>32</v>
      </c>
      <c r="K72" s="112"/>
      <c r="L72" s="112"/>
    </row>
    <row r="73" spans="2:12">
      <c r="B73" s="57" t="s">
        <v>51</v>
      </c>
      <c r="C73" s="144" t="s">
        <v>42</v>
      </c>
      <c r="D73" s="144"/>
      <c r="E73" s="144"/>
      <c r="F73" s="144"/>
      <c r="G73" s="144"/>
      <c r="H73" s="144"/>
      <c r="I73" s="144"/>
      <c r="J73" s="120">
        <f>$K$46</f>
        <v>409.4096409</v>
      </c>
      <c r="K73" s="121"/>
      <c r="L73" s="122"/>
    </row>
    <row r="74" spans="2:12">
      <c r="B74" s="57" t="s">
        <v>52</v>
      </c>
      <c r="C74" s="119" t="s">
        <v>44</v>
      </c>
      <c r="D74" s="119"/>
      <c r="E74" s="119"/>
      <c r="F74" s="119"/>
      <c r="G74" s="119"/>
      <c r="H74" s="119"/>
      <c r="I74" s="119"/>
      <c r="J74" s="120">
        <f>$K$58</f>
        <v>888.11000000000013</v>
      </c>
      <c r="K74" s="121"/>
      <c r="L74" s="122"/>
    </row>
    <row r="75" spans="2:12">
      <c r="B75" s="57" t="s">
        <v>48</v>
      </c>
      <c r="C75" s="119" t="s">
        <v>4</v>
      </c>
      <c r="D75" s="119"/>
      <c r="E75" s="119"/>
      <c r="F75" s="119"/>
      <c r="G75" s="119"/>
      <c r="H75" s="119"/>
      <c r="I75" s="119"/>
      <c r="J75" s="123">
        <f>$J$69</f>
        <v>443.66470000000004</v>
      </c>
      <c r="K75" s="121"/>
      <c r="L75" s="122"/>
    </row>
    <row r="76" spans="2:12">
      <c r="B76" s="124" t="s">
        <v>10</v>
      </c>
      <c r="C76" s="124"/>
      <c r="D76" s="124"/>
      <c r="E76" s="124"/>
      <c r="F76" s="124"/>
      <c r="G76" s="124"/>
      <c r="H76" s="124"/>
      <c r="I76" s="124"/>
      <c r="J76" s="90">
        <f>SUM(J73:L75)</f>
        <v>1741.1843409000001</v>
      </c>
      <c r="K76" s="90"/>
      <c r="L76" s="90"/>
    </row>
    <row r="77" spans="2:12" ht="27" customHeight="1">
      <c r="B77" s="5"/>
      <c r="C77" s="3"/>
      <c r="D77" s="3"/>
      <c r="E77" s="3"/>
      <c r="F77" s="3"/>
      <c r="G77" s="29"/>
      <c r="H77" s="30"/>
      <c r="I77" s="30"/>
      <c r="J77" s="5"/>
      <c r="K77" s="5"/>
      <c r="L77" s="5"/>
    </row>
    <row r="78" spans="2:12" ht="12" customHeight="1">
      <c r="B78" s="100" t="s">
        <v>54</v>
      </c>
      <c r="C78" s="100"/>
      <c r="D78" s="100"/>
      <c r="E78" s="100"/>
      <c r="F78" s="100"/>
      <c r="G78" s="100"/>
      <c r="H78" s="100"/>
      <c r="I78" s="100"/>
      <c r="J78" s="100"/>
      <c r="K78" s="100"/>
      <c r="L78" s="100"/>
    </row>
    <row r="79" spans="2:12" ht="2.25" customHeight="1">
      <c r="B79" s="5"/>
      <c r="C79" s="3"/>
      <c r="D79" s="3"/>
      <c r="E79" s="3"/>
      <c r="F79" s="3"/>
      <c r="G79" s="29"/>
      <c r="H79" s="30"/>
      <c r="I79" s="30"/>
      <c r="J79" s="5"/>
      <c r="K79" s="5"/>
      <c r="L79" s="5"/>
    </row>
    <row r="80" spans="2:12">
      <c r="B80" s="57">
        <v>3</v>
      </c>
      <c r="C80" s="105" t="s">
        <v>11</v>
      </c>
      <c r="D80" s="105"/>
      <c r="E80" s="105"/>
      <c r="F80" s="105"/>
      <c r="G80" s="105"/>
      <c r="H80" s="105"/>
      <c r="I80" s="105"/>
      <c r="J80" s="39" t="s">
        <v>116</v>
      </c>
      <c r="K80" s="105" t="s">
        <v>3</v>
      </c>
      <c r="L80" s="105"/>
    </row>
    <row r="81" spans="2:14">
      <c r="B81" s="57" t="s">
        <v>24</v>
      </c>
      <c r="C81" s="118" t="s">
        <v>12</v>
      </c>
      <c r="D81" s="118"/>
      <c r="E81" s="118"/>
      <c r="F81" s="118"/>
      <c r="G81" s="118"/>
      <c r="H81" s="118"/>
      <c r="I81" s="118"/>
      <c r="J81" s="53">
        <v>4.5999999999999999E-3</v>
      </c>
      <c r="K81" s="96">
        <f t="shared" ref="K81:K86" si="1">($J$36)*J81</f>
        <v>9.2182297999999996</v>
      </c>
      <c r="L81" s="96"/>
      <c r="N81" s="11"/>
    </row>
    <row r="82" spans="2:14">
      <c r="B82" s="57" t="s">
        <v>25</v>
      </c>
      <c r="C82" s="118" t="s">
        <v>16</v>
      </c>
      <c r="D82" s="118"/>
      <c r="E82" s="118"/>
      <c r="F82" s="118"/>
      <c r="G82" s="118"/>
      <c r="H82" s="118"/>
      <c r="I82" s="118"/>
      <c r="J82" s="53">
        <v>2.9999999999999997E-4</v>
      </c>
      <c r="K82" s="96">
        <f t="shared" si="1"/>
        <v>0.60118889999999992</v>
      </c>
      <c r="L82" s="96"/>
      <c r="N82" s="12"/>
    </row>
    <row r="83" spans="2:14" ht="27.75" customHeight="1">
      <c r="B83" s="57" t="s">
        <v>26</v>
      </c>
      <c r="C83" s="118" t="s">
        <v>80</v>
      </c>
      <c r="D83" s="118"/>
      <c r="E83" s="118"/>
      <c r="F83" s="118"/>
      <c r="G83" s="118"/>
      <c r="H83" s="118"/>
      <c r="I83" s="118"/>
      <c r="J83" s="53">
        <v>4.3499999999999997E-2</v>
      </c>
      <c r="K83" s="96">
        <f t="shared" si="1"/>
        <v>87.172390499999992</v>
      </c>
      <c r="L83" s="96"/>
      <c r="N83" s="12"/>
    </row>
    <row r="84" spans="2:14">
      <c r="B84" s="57" t="s">
        <v>27</v>
      </c>
      <c r="C84" s="118" t="s">
        <v>13</v>
      </c>
      <c r="D84" s="118"/>
      <c r="E84" s="118"/>
      <c r="F84" s="118"/>
      <c r="G84" s="118"/>
      <c r="H84" s="118"/>
      <c r="I84" s="118"/>
      <c r="J84" s="53">
        <v>1.9400000000000001E-2</v>
      </c>
      <c r="K84" s="96">
        <f t="shared" si="1"/>
        <v>38.876882199999997</v>
      </c>
      <c r="L84" s="96"/>
      <c r="N84" s="11"/>
    </row>
    <row r="85" spans="2:14" ht="25.5" customHeight="1">
      <c r="B85" s="57" t="s">
        <v>28</v>
      </c>
      <c r="C85" s="118" t="s">
        <v>87</v>
      </c>
      <c r="D85" s="118"/>
      <c r="E85" s="118"/>
      <c r="F85" s="118"/>
      <c r="G85" s="118"/>
      <c r="H85" s="118"/>
      <c r="I85" s="118"/>
      <c r="J85" s="53">
        <v>7.1000000000000004E-3</v>
      </c>
      <c r="K85" s="96">
        <f t="shared" si="1"/>
        <v>14.2281373</v>
      </c>
      <c r="L85" s="96"/>
    </row>
    <row r="86" spans="2:14" ht="29.25" customHeight="1">
      <c r="B86" s="57" t="s">
        <v>29</v>
      </c>
      <c r="C86" s="118" t="s">
        <v>83</v>
      </c>
      <c r="D86" s="118"/>
      <c r="E86" s="118"/>
      <c r="F86" s="118"/>
      <c r="G86" s="118"/>
      <c r="H86" s="118"/>
      <c r="I86" s="118"/>
      <c r="J86" s="53">
        <v>2.9999999999999997E-4</v>
      </c>
      <c r="K86" s="96">
        <f t="shared" si="1"/>
        <v>0.60118889999999992</v>
      </c>
      <c r="L86" s="96"/>
    </row>
    <row r="87" spans="2:14">
      <c r="B87" s="106" t="s">
        <v>10</v>
      </c>
      <c r="C87" s="106"/>
      <c r="D87" s="106"/>
      <c r="E87" s="106"/>
      <c r="F87" s="106"/>
      <c r="G87" s="106"/>
      <c r="H87" s="106"/>
      <c r="I87" s="106"/>
      <c r="J87" s="54">
        <f>SUM(J81:J86)</f>
        <v>7.5199999999999989E-2</v>
      </c>
      <c r="K87" s="97">
        <f>SUM(K81:L86)</f>
        <v>150.69801760000001</v>
      </c>
      <c r="L87" s="97"/>
    </row>
    <row r="88" spans="2:14" ht="22.5" customHeight="1">
      <c r="B88" s="5"/>
      <c r="C88" s="3"/>
      <c r="D88" s="3"/>
      <c r="E88" s="3"/>
      <c r="F88" s="3"/>
      <c r="G88" s="28"/>
      <c r="H88" s="5"/>
      <c r="I88" s="5"/>
      <c r="J88" s="5"/>
      <c r="K88" s="5"/>
      <c r="L88" s="5"/>
    </row>
    <row r="89" spans="2:14">
      <c r="B89" s="100" t="s">
        <v>55</v>
      </c>
      <c r="C89" s="100"/>
      <c r="D89" s="100"/>
      <c r="E89" s="100"/>
      <c r="F89" s="100"/>
      <c r="G89" s="100"/>
      <c r="H89" s="100"/>
      <c r="I89" s="100"/>
      <c r="J89" s="100"/>
      <c r="K89" s="100"/>
      <c r="L89" s="100"/>
    </row>
    <row r="90" spans="2:14" ht="3" customHeight="1">
      <c r="B90" s="5"/>
      <c r="C90" s="3"/>
      <c r="D90" s="3"/>
      <c r="E90" s="3"/>
      <c r="F90" s="3"/>
      <c r="G90" s="28"/>
      <c r="H90" s="5"/>
      <c r="I90" s="5"/>
      <c r="J90" s="5"/>
      <c r="K90" s="5"/>
      <c r="L90" s="5"/>
    </row>
    <row r="91" spans="2:14">
      <c r="B91" s="101" t="s">
        <v>56</v>
      </c>
      <c r="C91" s="101"/>
      <c r="D91" s="101"/>
      <c r="E91" s="101"/>
      <c r="F91" s="101"/>
      <c r="G91" s="101"/>
      <c r="H91" s="101"/>
      <c r="I91" s="101"/>
      <c r="J91" s="101"/>
      <c r="K91" s="101"/>
      <c r="L91" s="101"/>
    </row>
    <row r="92" spans="2:14" ht="12.75" customHeight="1">
      <c r="B92" s="46" t="s">
        <v>57</v>
      </c>
      <c r="C92" s="117" t="s">
        <v>88</v>
      </c>
      <c r="D92" s="117"/>
      <c r="E92" s="117"/>
      <c r="F92" s="117"/>
      <c r="G92" s="117"/>
      <c r="H92" s="117"/>
      <c r="I92" s="117"/>
      <c r="J92" s="39" t="s">
        <v>72</v>
      </c>
      <c r="K92" s="98" t="s">
        <v>32</v>
      </c>
      <c r="L92" s="99"/>
    </row>
    <row r="93" spans="2:14">
      <c r="B93" s="47" t="s">
        <v>24</v>
      </c>
      <c r="C93" s="102" t="s">
        <v>89</v>
      </c>
      <c r="D93" s="102"/>
      <c r="E93" s="102"/>
      <c r="F93" s="102"/>
      <c r="G93" s="102"/>
      <c r="H93" s="102"/>
      <c r="I93" s="102"/>
      <c r="J93" s="31">
        <v>1.7000000000000001E-2</v>
      </c>
      <c r="K93" s="139">
        <f t="shared" ref="K93:K99" si="2">($J$38)*J93</f>
        <v>37.551533943181816</v>
      </c>
      <c r="L93" s="140"/>
    </row>
    <row r="94" spans="2:14" ht="12.75" customHeight="1">
      <c r="B94" s="46" t="s">
        <v>25</v>
      </c>
      <c r="C94" s="102" t="s">
        <v>90</v>
      </c>
      <c r="D94" s="102"/>
      <c r="E94" s="102"/>
      <c r="F94" s="102"/>
      <c r="G94" s="102"/>
      <c r="H94" s="102"/>
      <c r="I94" s="102"/>
      <c r="J94" s="31">
        <v>1.6299999999999999E-2</v>
      </c>
      <c r="K94" s="139">
        <f t="shared" si="2"/>
        <v>36.005294310227271</v>
      </c>
      <c r="L94" s="140"/>
    </row>
    <row r="95" spans="2:14" ht="12.75" customHeight="1">
      <c r="B95" s="46" t="s">
        <v>26</v>
      </c>
      <c r="C95" s="102" t="s">
        <v>91</v>
      </c>
      <c r="D95" s="102"/>
      <c r="E95" s="102"/>
      <c r="F95" s="102"/>
      <c r="G95" s="102"/>
      <c r="H95" s="102"/>
      <c r="I95" s="102"/>
      <c r="J95" s="31">
        <v>2.0000000000000001E-4</v>
      </c>
      <c r="K95" s="139">
        <f t="shared" si="2"/>
        <v>0.44178275227272729</v>
      </c>
      <c r="L95" s="140"/>
    </row>
    <row r="96" spans="2:14">
      <c r="B96" s="46" t="s">
        <v>27</v>
      </c>
      <c r="C96" s="102" t="s">
        <v>92</v>
      </c>
      <c r="D96" s="102"/>
      <c r="E96" s="102"/>
      <c r="F96" s="102"/>
      <c r="G96" s="102"/>
      <c r="H96" s="102"/>
      <c r="I96" s="102"/>
      <c r="J96" s="31">
        <v>3.3E-3</v>
      </c>
      <c r="K96" s="139">
        <f t="shared" si="2"/>
        <v>7.2894154124999995</v>
      </c>
      <c r="L96" s="140"/>
    </row>
    <row r="97" spans="2:12" ht="12.75" customHeight="1">
      <c r="B97" s="46" t="s">
        <v>28</v>
      </c>
      <c r="C97" s="102" t="s">
        <v>93</v>
      </c>
      <c r="D97" s="102"/>
      <c r="E97" s="102"/>
      <c r="F97" s="102"/>
      <c r="G97" s="102"/>
      <c r="H97" s="102"/>
      <c r="I97" s="102"/>
      <c r="J97" s="32">
        <v>5.5000000000000003E-4</v>
      </c>
      <c r="K97" s="139">
        <f t="shared" si="2"/>
        <v>1.2149025687499999</v>
      </c>
      <c r="L97" s="140"/>
    </row>
    <row r="98" spans="2:12" ht="12.75" customHeight="1">
      <c r="B98" s="46" t="s">
        <v>29</v>
      </c>
      <c r="C98" s="102" t="s">
        <v>84</v>
      </c>
      <c r="D98" s="102"/>
      <c r="E98" s="102"/>
      <c r="F98" s="102"/>
      <c r="G98" s="102"/>
      <c r="H98" s="102"/>
      <c r="I98" s="102"/>
      <c r="J98" s="31">
        <v>1.3899999999999999E-2</v>
      </c>
      <c r="K98" s="139">
        <f t="shared" si="2"/>
        <v>30.703901282954543</v>
      </c>
      <c r="L98" s="140"/>
    </row>
    <row r="99" spans="2:12">
      <c r="B99" s="46" t="s">
        <v>30</v>
      </c>
      <c r="C99" s="102" t="s">
        <v>94</v>
      </c>
      <c r="D99" s="102"/>
      <c r="E99" s="102"/>
      <c r="F99" s="102"/>
      <c r="G99" s="102"/>
      <c r="H99" s="102"/>
      <c r="I99" s="102"/>
      <c r="J99" s="31">
        <v>0</v>
      </c>
      <c r="K99" s="139">
        <f t="shared" si="2"/>
        <v>0</v>
      </c>
      <c r="L99" s="140"/>
    </row>
    <row r="100" spans="2:12">
      <c r="B100" s="46"/>
      <c r="C100" s="114" t="s">
        <v>10</v>
      </c>
      <c r="D100" s="115"/>
      <c r="E100" s="115"/>
      <c r="F100" s="115"/>
      <c r="G100" s="115"/>
      <c r="H100" s="115"/>
      <c r="I100" s="116"/>
      <c r="J100" s="17">
        <f>SUM(J93:J99)</f>
        <v>5.124999999999999E-2</v>
      </c>
      <c r="K100" s="141">
        <f>SUM(K93:L99)</f>
        <v>113.20683026988638</v>
      </c>
      <c r="L100" s="142"/>
    </row>
    <row r="101" spans="2:12" ht="30" customHeight="1">
      <c r="B101" s="46" t="s">
        <v>46</v>
      </c>
      <c r="C101" s="155" t="s">
        <v>85</v>
      </c>
      <c r="D101" s="156"/>
      <c r="E101" s="156"/>
      <c r="F101" s="156"/>
      <c r="G101" s="156"/>
      <c r="H101" s="156"/>
      <c r="I101" s="157"/>
      <c r="J101" s="31">
        <f>$J$100*$J$58</f>
        <v>1.8859999999999998E-2</v>
      </c>
      <c r="K101" s="139">
        <f>($J$38)*J101</f>
        <v>41.660113539318175</v>
      </c>
      <c r="L101" s="140"/>
    </row>
    <row r="102" spans="2:12">
      <c r="B102" s="106" t="s">
        <v>10</v>
      </c>
      <c r="C102" s="106"/>
      <c r="D102" s="106"/>
      <c r="E102" s="106"/>
      <c r="F102" s="106"/>
      <c r="G102" s="106"/>
      <c r="H102" s="106"/>
      <c r="I102" s="106"/>
      <c r="J102" s="48">
        <f>SUM(J100:J101)</f>
        <v>7.0109999999999992E-2</v>
      </c>
      <c r="K102" s="94">
        <f>SUM(K100:L101)</f>
        <v>154.86694380920454</v>
      </c>
      <c r="L102" s="95"/>
    </row>
    <row r="103" spans="2:12" ht="9" customHeight="1">
      <c r="B103" s="20"/>
      <c r="C103" s="20"/>
      <c r="D103" s="20"/>
      <c r="E103" s="20"/>
      <c r="F103" s="20"/>
      <c r="G103" s="20"/>
      <c r="H103" s="20"/>
      <c r="I103" s="20"/>
      <c r="J103" s="21"/>
      <c r="K103" s="22"/>
      <c r="L103" s="22"/>
    </row>
    <row r="104" spans="2:12">
      <c r="B104" s="113" t="s">
        <v>58</v>
      </c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</row>
    <row r="105" spans="2:12">
      <c r="B105" s="57" t="s">
        <v>59</v>
      </c>
      <c r="C105" s="105" t="s">
        <v>95</v>
      </c>
      <c r="D105" s="105"/>
      <c r="E105" s="105"/>
      <c r="F105" s="105"/>
      <c r="G105" s="105"/>
      <c r="H105" s="105"/>
      <c r="I105" s="105"/>
      <c r="J105" s="106" t="s">
        <v>32</v>
      </c>
      <c r="K105" s="106"/>
      <c r="L105" s="106"/>
    </row>
    <row r="106" spans="2:12">
      <c r="B106" s="55" t="s">
        <v>24</v>
      </c>
      <c r="C106" s="107" t="s">
        <v>96</v>
      </c>
      <c r="D106" s="107"/>
      <c r="E106" s="107"/>
      <c r="F106" s="107"/>
      <c r="G106" s="107"/>
      <c r="H106" s="107"/>
      <c r="I106" s="107"/>
      <c r="J106" s="109">
        <v>0</v>
      </c>
      <c r="K106" s="109"/>
      <c r="L106" s="109"/>
    </row>
    <row r="107" spans="2:12">
      <c r="B107" s="106" t="s">
        <v>10</v>
      </c>
      <c r="C107" s="106"/>
      <c r="D107" s="106"/>
      <c r="E107" s="106"/>
      <c r="F107" s="106"/>
      <c r="G107" s="106"/>
      <c r="H107" s="106"/>
      <c r="I107" s="106"/>
      <c r="J107" s="143">
        <f>J106</f>
        <v>0</v>
      </c>
      <c r="K107" s="143"/>
      <c r="L107" s="143"/>
    </row>
    <row r="108" spans="2:12" ht="21" customHeight="1">
      <c r="B108" s="6"/>
      <c r="C108" s="7"/>
      <c r="D108" s="6"/>
      <c r="E108" s="6"/>
      <c r="F108" s="6"/>
      <c r="G108" s="6"/>
      <c r="H108" s="6"/>
      <c r="I108" s="6"/>
      <c r="J108" s="6"/>
      <c r="K108" s="6"/>
      <c r="L108" s="6"/>
    </row>
    <row r="109" spans="2:12">
      <c r="B109" s="103" t="s">
        <v>60</v>
      </c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</row>
    <row r="110" spans="2:12" ht="25.5" customHeight="1">
      <c r="B110" s="57">
        <v>4</v>
      </c>
      <c r="C110" s="105" t="s">
        <v>97</v>
      </c>
      <c r="D110" s="105"/>
      <c r="E110" s="105"/>
      <c r="F110" s="105"/>
      <c r="G110" s="105"/>
      <c r="H110" s="105"/>
      <c r="I110" s="105"/>
      <c r="J110" s="112" t="s">
        <v>32</v>
      </c>
      <c r="K110" s="112"/>
      <c r="L110" s="112"/>
    </row>
    <row r="111" spans="2:12">
      <c r="B111" s="57" t="s">
        <v>57</v>
      </c>
      <c r="C111" s="102" t="s">
        <v>88</v>
      </c>
      <c r="D111" s="102"/>
      <c r="E111" s="102"/>
      <c r="F111" s="102"/>
      <c r="G111" s="102"/>
      <c r="H111" s="102"/>
      <c r="I111" s="102"/>
      <c r="J111" s="96">
        <f>K102</f>
        <v>154.86694380920454</v>
      </c>
      <c r="K111" s="96"/>
      <c r="L111" s="96"/>
    </row>
    <row r="112" spans="2:12">
      <c r="B112" s="57" t="s">
        <v>59</v>
      </c>
      <c r="C112" s="102" t="s">
        <v>95</v>
      </c>
      <c r="D112" s="102"/>
      <c r="E112" s="102"/>
      <c r="F112" s="102"/>
      <c r="G112" s="102"/>
      <c r="H112" s="102"/>
      <c r="I112" s="102"/>
      <c r="J112" s="109">
        <f>J107</f>
        <v>0</v>
      </c>
      <c r="K112" s="109"/>
      <c r="L112" s="109"/>
    </row>
    <row r="113" spans="2:12" ht="12.75" customHeight="1">
      <c r="B113" s="104" t="s">
        <v>10</v>
      </c>
      <c r="C113" s="104"/>
      <c r="D113" s="104"/>
      <c r="E113" s="104"/>
      <c r="F113" s="104"/>
      <c r="G113" s="104"/>
      <c r="H113" s="104"/>
      <c r="I113" s="104"/>
      <c r="J113" s="97">
        <f>J111+J112</f>
        <v>154.86694380920454</v>
      </c>
      <c r="K113" s="97"/>
      <c r="L113" s="97"/>
    </row>
    <row r="114" spans="2:12">
      <c r="B114" s="113"/>
      <c r="C114" s="113"/>
      <c r="D114" s="113"/>
      <c r="E114" s="113"/>
      <c r="F114" s="113"/>
      <c r="G114" s="113"/>
      <c r="H114" s="113"/>
      <c r="I114" s="113"/>
      <c r="J114" s="138"/>
      <c r="K114" s="138"/>
      <c r="L114" s="138"/>
    </row>
    <row r="115" spans="2:12">
      <c r="B115" s="188" t="s">
        <v>61</v>
      </c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</row>
    <row r="116" spans="2:12">
      <c r="B116" s="6"/>
      <c r="C116" s="7"/>
      <c r="D116" s="6"/>
      <c r="E116" s="6"/>
      <c r="F116" s="6"/>
      <c r="G116" s="6"/>
      <c r="H116" s="6"/>
      <c r="I116" s="6"/>
      <c r="J116" s="6"/>
      <c r="K116" s="6"/>
      <c r="L116" s="6"/>
    </row>
    <row r="117" spans="2:12">
      <c r="B117" s="57">
        <v>5</v>
      </c>
      <c r="C117" s="133" t="s">
        <v>6</v>
      </c>
      <c r="D117" s="133"/>
      <c r="E117" s="133"/>
      <c r="F117" s="133"/>
      <c r="G117" s="133"/>
      <c r="H117" s="133"/>
      <c r="I117" s="133"/>
      <c r="J117" s="111" t="s">
        <v>32</v>
      </c>
      <c r="K117" s="112"/>
      <c r="L117" s="112"/>
    </row>
    <row r="118" spans="2:12">
      <c r="B118" s="55" t="s">
        <v>24</v>
      </c>
      <c r="C118" s="102" t="s">
        <v>105</v>
      </c>
      <c r="D118" s="102"/>
      <c r="E118" s="102"/>
      <c r="F118" s="102"/>
      <c r="G118" s="102"/>
      <c r="H118" s="102"/>
      <c r="I118" s="102"/>
      <c r="J118" s="134">
        <v>368.31</v>
      </c>
      <c r="K118" s="135"/>
      <c r="L118" s="135"/>
    </row>
    <row r="119" spans="2:12">
      <c r="B119" s="55" t="s">
        <v>28</v>
      </c>
      <c r="C119" s="102" t="s">
        <v>162</v>
      </c>
      <c r="D119" s="102"/>
      <c r="E119" s="102"/>
      <c r="F119" s="102"/>
      <c r="G119" s="102"/>
      <c r="H119" s="102"/>
      <c r="I119" s="102"/>
      <c r="J119" s="136">
        <v>133</v>
      </c>
      <c r="K119" s="136"/>
      <c r="L119" s="137"/>
    </row>
    <row r="120" spans="2:12">
      <c r="B120" s="112" t="s">
        <v>38</v>
      </c>
      <c r="C120" s="112"/>
      <c r="D120" s="112"/>
      <c r="E120" s="112"/>
      <c r="F120" s="112"/>
      <c r="G120" s="112"/>
      <c r="H120" s="112"/>
      <c r="I120" s="112"/>
      <c r="J120" s="93">
        <f>SUM(J118:L119)</f>
        <v>501.31</v>
      </c>
      <c r="K120" s="90"/>
      <c r="L120" s="90"/>
    </row>
    <row r="121" spans="2:12">
      <c r="B121" s="6"/>
      <c r="C121" s="7"/>
      <c r="D121" s="6"/>
      <c r="E121" s="6"/>
      <c r="F121" s="6"/>
      <c r="G121" s="6"/>
      <c r="H121" s="6"/>
      <c r="I121" s="6"/>
      <c r="J121" s="6"/>
      <c r="K121" s="6"/>
      <c r="L121" s="6"/>
    </row>
    <row r="122" spans="2:12">
      <c r="B122" s="188" t="s">
        <v>62</v>
      </c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</row>
    <row r="123" spans="2:12">
      <c r="B123" s="6"/>
      <c r="C123" s="7"/>
      <c r="D123" s="6"/>
      <c r="E123" s="6"/>
      <c r="F123" s="6"/>
      <c r="G123" s="6"/>
      <c r="H123" s="6"/>
      <c r="I123" s="6"/>
      <c r="J123" s="6"/>
      <c r="K123" s="6"/>
      <c r="L123" s="6"/>
    </row>
    <row r="124" spans="2:12">
      <c r="B124" s="57">
        <v>6</v>
      </c>
      <c r="C124" s="128" t="s">
        <v>14</v>
      </c>
      <c r="D124" s="128"/>
      <c r="E124" s="128"/>
      <c r="F124" s="128"/>
      <c r="G124" s="128"/>
      <c r="H124" s="128"/>
      <c r="I124" s="128"/>
      <c r="J124" s="39" t="s">
        <v>116</v>
      </c>
      <c r="K124" s="129" t="s">
        <v>3</v>
      </c>
      <c r="L124" s="130"/>
    </row>
    <row r="125" spans="2:12" ht="12.75" customHeight="1">
      <c r="B125" s="55" t="s">
        <v>24</v>
      </c>
      <c r="C125" s="102" t="s">
        <v>63</v>
      </c>
      <c r="D125" s="102"/>
      <c r="E125" s="102"/>
      <c r="F125" s="102"/>
      <c r="G125" s="102"/>
      <c r="H125" s="102"/>
      <c r="I125" s="102"/>
      <c r="J125" s="13">
        <v>0.05</v>
      </c>
      <c r="K125" s="126">
        <f>$J$141*J125</f>
        <v>237.84865318364206</v>
      </c>
      <c r="L125" s="127"/>
    </row>
    <row r="126" spans="2:12">
      <c r="B126" s="55" t="s">
        <v>25</v>
      </c>
      <c r="C126" s="125" t="s">
        <v>64</v>
      </c>
      <c r="D126" s="125"/>
      <c r="E126" s="125"/>
      <c r="F126" s="125"/>
      <c r="G126" s="125"/>
      <c r="H126" s="125"/>
      <c r="I126" s="125"/>
      <c r="J126" s="14">
        <v>6.7900000000000002E-2</v>
      </c>
      <c r="K126" s="126">
        <f>($J$141+$K$125)*J126</f>
        <v>339.14839457455525</v>
      </c>
      <c r="L126" s="127"/>
    </row>
    <row r="127" spans="2:12">
      <c r="B127" s="55" t="s">
        <v>26</v>
      </c>
      <c r="C127" s="189" t="s">
        <v>65</v>
      </c>
      <c r="D127" s="190"/>
      <c r="E127" s="190"/>
      <c r="F127" s="190"/>
      <c r="G127" s="190"/>
      <c r="H127" s="190"/>
      <c r="I127" s="191"/>
      <c r="J127" s="15"/>
      <c r="K127" s="126"/>
      <c r="L127" s="127"/>
    </row>
    <row r="128" spans="2:12" ht="27.75" customHeight="1">
      <c r="B128" s="55"/>
      <c r="C128" s="102" t="s">
        <v>127</v>
      </c>
      <c r="D128" s="102"/>
      <c r="E128" s="102"/>
      <c r="F128" s="102"/>
      <c r="G128" s="102"/>
      <c r="H128" s="102"/>
      <c r="I128" s="102"/>
      <c r="J128" s="16">
        <v>3.6499999999999998E-2</v>
      </c>
      <c r="K128" s="120">
        <f>(($J$141+$K$125+$K$126)/(1-($J$128+$J$129+$J$130))*J128)</f>
        <v>213.12524254760032</v>
      </c>
      <c r="L128" s="127"/>
    </row>
    <row r="129" spans="2:12" ht="12.75" customHeight="1">
      <c r="B129" s="55"/>
      <c r="C129" s="102" t="s">
        <v>66</v>
      </c>
      <c r="D129" s="102"/>
      <c r="E129" s="102"/>
      <c r="F129" s="102"/>
      <c r="G129" s="102"/>
      <c r="H129" s="102"/>
      <c r="I129" s="102"/>
      <c r="J129" s="14">
        <v>0</v>
      </c>
      <c r="K129" s="120">
        <f>(($J$141+$K$125+$K$126)/(1-($J$128+$J$129+$J$130))*J129)</f>
        <v>0</v>
      </c>
      <c r="L129" s="127"/>
    </row>
    <row r="130" spans="2:12" ht="12.75" customHeight="1">
      <c r="B130" s="55"/>
      <c r="C130" s="102" t="s">
        <v>86</v>
      </c>
      <c r="D130" s="102"/>
      <c r="E130" s="102"/>
      <c r="F130" s="102"/>
      <c r="G130" s="102"/>
      <c r="H130" s="102"/>
      <c r="I130" s="102"/>
      <c r="J130" s="10">
        <v>0.05</v>
      </c>
      <c r="K130" s="120">
        <f>(($J$141+$K$125+$K$126)/(1-($J$128+$J$129+$J$130))*J130)</f>
        <v>291.95238705150734</v>
      </c>
      <c r="L130" s="127"/>
    </row>
    <row r="131" spans="2:12">
      <c r="B131" s="132" t="s">
        <v>10</v>
      </c>
      <c r="C131" s="132"/>
      <c r="D131" s="132"/>
      <c r="E131" s="132"/>
      <c r="F131" s="132"/>
      <c r="G131" s="132"/>
      <c r="H131" s="132"/>
      <c r="I131" s="132"/>
      <c r="J131" s="45">
        <f>SUM(J125:J130)</f>
        <v>0.20440000000000003</v>
      </c>
      <c r="K131" s="94">
        <f>SUM(K125:K130)</f>
        <v>1082.0746773573051</v>
      </c>
      <c r="L131" s="95"/>
    </row>
    <row r="132" spans="2:12">
      <c r="B132" s="6"/>
      <c r="C132" s="7"/>
      <c r="D132" s="6"/>
      <c r="E132" s="6"/>
      <c r="F132" s="6"/>
      <c r="G132" s="6"/>
      <c r="H132" s="6"/>
      <c r="I132" s="6"/>
      <c r="J132" s="6"/>
      <c r="K132" s="6"/>
      <c r="L132" s="6"/>
    </row>
    <row r="133" spans="2:12">
      <c r="B133" s="188" t="s">
        <v>117</v>
      </c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</row>
    <row r="134" spans="2:12">
      <c r="B134" s="6"/>
      <c r="C134" s="7"/>
      <c r="D134" s="6"/>
      <c r="E134" s="6"/>
      <c r="F134" s="6"/>
      <c r="G134" s="6"/>
      <c r="H134" s="33"/>
      <c r="I134" s="6"/>
      <c r="J134" s="6"/>
      <c r="K134" s="6"/>
      <c r="L134" s="6"/>
    </row>
    <row r="135" spans="2:12">
      <c r="B135" s="129" t="s">
        <v>15</v>
      </c>
      <c r="C135" s="192"/>
      <c r="D135" s="192"/>
      <c r="E135" s="192"/>
      <c r="F135" s="192"/>
      <c r="G135" s="192"/>
      <c r="H135" s="192"/>
      <c r="I135" s="130"/>
      <c r="J135" s="132" t="s">
        <v>32</v>
      </c>
      <c r="K135" s="132"/>
      <c r="L135" s="132"/>
    </row>
    <row r="136" spans="2:12">
      <c r="B136" s="55" t="s">
        <v>24</v>
      </c>
      <c r="C136" s="102" t="s">
        <v>31</v>
      </c>
      <c r="D136" s="102"/>
      <c r="E136" s="102"/>
      <c r="F136" s="102"/>
      <c r="G136" s="102"/>
      <c r="H136" s="102"/>
      <c r="I136" s="102"/>
      <c r="J136" s="131">
        <f>$J$38</f>
        <v>2208.9137613636362</v>
      </c>
      <c r="K136" s="131"/>
      <c r="L136" s="131"/>
    </row>
    <row r="137" spans="2:12">
      <c r="B137" s="55" t="s">
        <v>25</v>
      </c>
      <c r="C137" s="102" t="s">
        <v>39</v>
      </c>
      <c r="D137" s="102"/>
      <c r="E137" s="102"/>
      <c r="F137" s="102"/>
      <c r="G137" s="102"/>
      <c r="H137" s="102"/>
      <c r="I137" s="102"/>
      <c r="J137" s="131">
        <f>$J$76</f>
        <v>1741.1843409000001</v>
      </c>
      <c r="K137" s="131"/>
      <c r="L137" s="131"/>
    </row>
    <row r="138" spans="2:12">
      <c r="B138" s="55" t="s">
        <v>26</v>
      </c>
      <c r="C138" s="102" t="s">
        <v>54</v>
      </c>
      <c r="D138" s="102"/>
      <c r="E138" s="102"/>
      <c r="F138" s="102"/>
      <c r="G138" s="102"/>
      <c r="H138" s="102"/>
      <c r="I138" s="102"/>
      <c r="J138" s="131">
        <f>$K$87</f>
        <v>150.69801760000001</v>
      </c>
      <c r="K138" s="131"/>
      <c r="L138" s="131"/>
    </row>
    <row r="139" spans="2:12">
      <c r="B139" s="55" t="s">
        <v>27</v>
      </c>
      <c r="C139" s="102" t="s">
        <v>55</v>
      </c>
      <c r="D139" s="102"/>
      <c r="E139" s="102"/>
      <c r="F139" s="102"/>
      <c r="G139" s="102"/>
      <c r="H139" s="102"/>
      <c r="I139" s="102"/>
      <c r="J139" s="131">
        <f>$J$113</f>
        <v>154.86694380920454</v>
      </c>
      <c r="K139" s="131"/>
      <c r="L139" s="131"/>
    </row>
    <row r="140" spans="2:12">
      <c r="B140" s="55" t="s">
        <v>28</v>
      </c>
      <c r="C140" s="102" t="s">
        <v>61</v>
      </c>
      <c r="D140" s="102"/>
      <c r="E140" s="102"/>
      <c r="F140" s="102"/>
      <c r="G140" s="102"/>
      <c r="H140" s="102"/>
      <c r="I140" s="102"/>
      <c r="J140" s="108">
        <f>$J$120</f>
        <v>501.31</v>
      </c>
      <c r="K140" s="108"/>
      <c r="L140" s="108"/>
    </row>
    <row r="141" spans="2:12">
      <c r="B141" s="132" t="s">
        <v>67</v>
      </c>
      <c r="C141" s="132"/>
      <c r="D141" s="132"/>
      <c r="E141" s="132"/>
      <c r="F141" s="132"/>
      <c r="G141" s="132"/>
      <c r="H141" s="132"/>
      <c r="I141" s="132"/>
      <c r="J141" s="97">
        <f>SUM(J136:J140)</f>
        <v>4756.9730636728409</v>
      </c>
      <c r="K141" s="97"/>
      <c r="L141" s="97"/>
    </row>
    <row r="142" spans="2:12">
      <c r="B142" s="55" t="s">
        <v>29</v>
      </c>
      <c r="C142" s="102" t="s">
        <v>62</v>
      </c>
      <c r="D142" s="102"/>
      <c r="E142" s="102"/>
      <c r="F142" s="102"/>
      <c r="G142" s="102"/>
      <c r="H142" s="102"/>
      <c r="I142" s="102"/>
      <c r="J142" s="108">
        <f>K131</f>
        <v>1082.0746773573051</v>
      </c>
      <c r="K142" s="108"/>
      <c r="L142" s="108"/>
    </row>
    <row r="143" spans="2:12">
      <c r="B143" s="90" t="s">
        <v>179</v>
      </c>
      <c r="C143" s="90"/>
      <c r="D143" s="90"/>
      <c r="E143" s="90"/>
      <c r="F143" s="90"/>
      <c r="G143" s="90"/>
      <c r="H143" s="90"/>
      <c r="I143" s="90"/>
      <c r="J143" s="91">
        <f>J141+J142</f>
        <v>5839.0477410301464</v>
      </c>
      <c r="K143" s="92"/>
      <c r="L143" s="93"/>
    </row>
    <row r="144" spans="2:12">
      <c r="B144" s="90" t="s">
        <v>180</v>
      </c>
      <c r="C144" s="90"/>
      <c r="D144" s="90"/>
      <c r="E144" s="90"/>
      <c r="F144" s="90"/>
      <c r="G144" s="90"/>
      <c r="H144" s="90"/>
      <c r="I144" s="90"/>
      <c r="J144" s="91">
        <f>J143*2</f>
        <v>11678.095482060293</v>
      </c>
      <c r="K144" s="92"/>
      <c r="L144" s="93"/>
    </row>
    <row r="145" spans="2:12">
      <c r="B145" s="90" t="s">
        <v>181</v>
      </c>
      <c r="C145" s="90"/>
      <c r="D145" s="90"/>
      <c r="E145" s="90"/>
      <c r="F145" s="90"/>
      <c r="G145" s="90"/>
      <c r="H145" s="90"/>
      <c r="I145" s="90"/>
      <c r="J145" s="91">
        <f>J144*12</f>
        <v>140137.14578472351</v>
      </c>
      <c r="K145" s="92"/>
      <c r="L145" s="93"/>
    </row>
  </sheetData>
  <mergeCells count="227">
    <mergeCell ref="B6:F6"/>
    <mergeCell ref="G6:L6"/>
    <mergeCell ref="B8:L8"/>
    <mergeCell ref="C9:I9"/>
    <mergeCell ref="J9:L9"/>
    <mergeCell ref="C10:I10"/>
    <mergeCell ref="J10:L10"/>
    <mergeCell ref="B2:L2"/>
    <mergeCell ref="B3:F3"/>
    <mergeCell ref="G3:L3"/>
    <mergeCell ref="B4:F4"/>
    <mergeCell ref="G4:L4"/>
    <mergeCell ref="B5:F5"/>
    <mergeCell ref="G5:I5"/>
    <mergeCell ref="K5:L5"/>
    <mergeCell ref="C18:I18"/>
    <mergeCell ref="J18:L18"/>
    <mergeCell ref="C19:I19"/>
    <mergeCell ref="J19:L19"/>
    <mergeCell ref="C20:I20"/>
    <mergeCell ref="J20:L20"/>
    <mergeCell ref="C11:I11"/>
    <mergeCell ref="J11:L11"/>
    <mergeCell ref="C12:I12"/>
    <mergeCell ref="J12:L12"/>
    <mergeCell ref="B16:L16"/>
    <mergeCell ref="C17:I17"/>
    <mergeCell ref="J17:L17"/>
    <mergeCell ref="C24:I24"/>
    <mergeCell ref="J24:L24"/>
    <mergeCell ref="C25:I25"/>
    <mergeCell ref="J25:L25"/>
    <mergeCell ref="B27:L27"/>
    <mergeCell ref="B29:L29"/>
    <mergeCell ref="C21:I21"/>
    <mergeCell ref="J21:L21"/>
    <mergeCell ref="C22:I22"/>
    <mergeCell ref="J22:L22"/>
    <mergeCell ref="C23:I23"/>
    <mergeCell ref="J23:L23"/>
    <mergeCell ref="C33:I33"/>
    <mergeCell ref="J33:L33"/>
    <mergeCell ref="C34:I34"/>
    <mergeCell ref="J34:L34"/>
    <mergeCell ref="C35:I35"/>
    <mergeCell ref="J35:L35"/>
    <mergeCell ref="C30:I30"/>
    <mergeCell ref="J30:L30"/>
    <mergeCell ref="C31:I31"/>
    <mergeCell ref="J31:L31"/>
    <mergeCell ref="C32:I32"/>
    <mergeCell ref="J32:L32"/>
    <mergeCell ref="C39:F39"/>
    <mergeCell ref="B40:L40"/>
    <mergeCell ref="B42:L42"/>
    <mergeCell ref="C43:I43"/>
    <mergeCell ref="K43:L43"/>
    <mergeCell ref="C44:I44"/>
    <mergeCell ref="K44:L44"/>
    <mergeCell ref="C36:I36"/>
    <mergeCell ref="J36:L36"/>
    <mergeCell ref="C37:I37"/>
    <mergeCell ref="J37:L37"/>
    <mergeCell ref="B38:I38"/>
    <mergeCell ref="J38:L38"/>
    <mergeCell ref="C50:I50"/>
    <mergeCell ref="K50:L50"/>
    <mergeCell ref="C51:I51"/>
    <mergeCell ref="K51:L51"/>
    <mergeCell ref="C52:I52"/>
    <mergeCell ref="K52:L52"/>
    <mergeCell ref="C45:I45"/>
    <mergeCell ref="K45:L45"/>
    <mergeCell ref="B46:I46"/>
    <mergeCell ref="K46:L46"/>
    <mergeCell ref="B48:L48"/>
    <mergeCell ref="C49:I49"/>
    <mergeCell ref="K49:L49"/>
    <mergeCell ref="C56:I56"/>
    <mergeCell ref="K56:L56"/>
    <mergeCell ref="C57:I57"/>
    <mergeCell ref="K57:L57"/>
    <mergeCell ref="C58:I58"/>
    <mergeCell ref="K58:L58"/>
    <mergeCell ref="C53:I53"/>
    <mergeCell ref="K53:L53"/>
    <mergeCell ref="C54:I54"/>
    <mergeCell ref="K54:L54"/>
    <mergeCell ref="C55:I55"/>
    <mergeCell ref="K55:L55"/>
    <mergeCell ref="C64:I64"/>
    <mergeCell ref="J64:L64"/>
    <mergeCell ref="C65:I65"/>
    <mergeCell ref="J65:L65"/>
    <mergeCell ref="C66:I66"/>
    <mergeCell ref="J66:L66"/>
    <mergeCell ref="C59:I59"/>
    <mergeCell ref="B61:L61"/>
    <mergeCell ref="C62:I62"/>
    <mergeCell ref="J62:L62"/>
    <mergeCell ref="C63:I63"/>
    <mergeCell ref="J63:L63"/>
    <mergeCell ref="B71:L71"/>
    <mergeCell ref="C72:I72"/>
    <mergeCell ref="J72:L72"/>
    <mergeCell ref="C73:I73"/>
    <mergeCell ref="J73:L73"/>
    <mergeCell ref="C74:I74"/>
    <mergeCell ref="J74:L74"/>
    <mergeCell ref="C67:I67"/>
    <mergeCell ref="J67:L67"/>
    <mergeCell ref="C68:I68"/>
    <mergeCell ref="J68:L68"/>
    <mergeCell ref="B69:I69"/>
    <mergeCell ref="J69:L69"/>
    <mergeCell ref="C81:I81"/>
    <mergeCell ref="K81:L81"/>
    <mergeCell ref="C82:I82"/>
    <mergeCell ref="K82:L82"/>
    <mergeCell ref="C83:I83"/>
    <mergeCell ref="K83:L83"/>
    <mergeCell ref="C75:I75"/>
    <mergeCell ref="J75:L75"/>
    <mergeCell ref="B76:I76"/>
    <mergeCell ref="J76:L76"/>
    <mergeCell ref="B78:L78"/>
    <mergeCell ref="C80:I80"/>
    <mergeCell ref="K80:L80"/>
    <mergeCell ref="B87:I87"/>
    <mergeCell ref="K87:L87"/>
    <mergeCell ref="B89:L89"/>
    <mergeCell ref="B91:L91"/>
    <mergeCell ref="C92:I92"/>
    <mergeCell ref="K92:L92"/>
    <mergeCell ref="C84:I84"/>
    <mergeCell ref="K84:L84"/>
    <mergeCell ref="C85:I85"/>
    <mergeCell ref="K85:L85"/>
    <mergeCell ref="C86:I86"/>
    <mergeCell ref="K86:L86"/>
    <mergeCell ref="C96:I96"/>
    <mergeCell ref="K96:L96"/>
    <mergeCell ref="C97:I97"/>
    <mergeCell ref="K97:L97"/>
    <mergeCell ref="C98:I98"/>
    <mergeCell ref="K98:L98"/>
    <mergeCell ref="C93:I93"/>
    <mergeCell ref="K93:L93"/>
    <mergeCell ref="C94:I94"/>
    <mergeCell ref="K94:L94"/>
    <mergeCell ref="C95:I95"/>
    <mergeCell ref="K95:L95"/>
    <mergeCell ref="B102:I102"/>
    <mergeCell ref="K102:L102"/>
    <mergeCell ref="B104:L104"/>
    <mergeCell ref="C105:I105"/>
    <mergeCell ref="J105:L105"/>
    <mergeCell ref="C106:I106"/>
    <mergeCell ref="J106:L106"/>
    <mergeCell ref="C99:I99"/>
    <mergeCell ref="K99:L99"/>
    <mergeCell ref="C100:I100"/>
    <mergeCell ref="K100:L100"/>
    <mergeCell ref="C101:I101"/>
    <mergeCell ref="K101:L101"/>
    <mergeCell ref="C112:I112"/>
    <mergeCell ref="J112:L112"/>
    <mergeCell ref="B113:I113"/>
    <mergeCell ref="J113:L113"/>
    <mergeCell ref="B114:I114"/>
    <mergeCell ref="J114:L114"/>
    <mergeCell ref="B107:I107"/>
    <mergeCell ref="J107:L107"/>
    <mergeCell ref="B109:L109"/>
    <mergeCell ref="C110:I110"/>
    <mergeCell ref="J110:L110"/>
    <mergeCell ref="C111:I111"/>
    <mergeCell ref="J111:L111"/>
    <mergeCell ref="B120:I120"/>
    <mergeCell ref="J120:L120"/>
    <mergeCell ref="B122:L122"/>
    <mergeCell ref="C124:I124"/>
    <mergeCell ref="K124:L124"/>
    <mergeCell ref="C125:I125"/>
    <mergeCell ref="K125:L125"/>
    <mergeCell ref="B115:L115"/>
    <mergeCell ref="C117:I117"/>
    <mergeCell ref="J117:L117"/>
    <mergeCell ref="C118:I118"/>
    <mergeCell ref="J118:L118"/>
    <mergeCell ref="C119:I119"/>
    <mergeCell ref="J119:L119"/>
    <mergeCell ref="C129:I129"/>
    <mergeCell ref="K129:L129"/>
    <mergeCell ref="C130:I130"/>
    <mergeCell ref="K130:L130"/>
    <mergeCell ref="B131:I131"/>
    <mergeCell ref="K131:L131"/>
    <mergeCell ref="C126:I126"/>
    <mergeCell ref="K126:L126"/>
    <mergeCell ref="C127:I127"/>
    <mergeCell ref="K127:L127"/>
    <mergeCell ref="C128:I128"/>
    <mergeCell ref="K128:L128"/>
    <mergeCell ref="C138:I138"/>
    <mergeCell ref="J138:L138"/>
    <mergeCell ref="C139:I139"/>
    <mergeCell ref="J139:L139"/>
    <mergeCell ref="C140:I140"/>
    <mergeCell ref="J140:L140"/>
    <mergeCell ref="B133:L133"/>
    <mergeCell ref="B135:I135"/>
    <mergeCell ref="J135:L135"/>
    <mergeCell ref="C136:I136"/>
    <mergeCell ref="J136:L136"/>
    <mergeCell ref="C137:I137"/>
    <mergeCell ref="J137:L137"/>
    <mergeCell ref="B144:I144"/>
    <mergeCell ref="J144:L144"/>
    <mergeCell ref="B145:I145"/>
    <mergeCell ref="J145:L145"/>
    <mergeCell ref="B141:I141"/>
    <mergeCell ref="J141:L141"/>
    <mergeCell ref="C142:I142"/>
    <mergeCell ref="J142:L142"/>
    <mergeCell ref="B143:I143"/>
    <mergeCell ref="J143:L143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zoomScaleNormal="100" workbookViewId="0">
      <selection activeCell="E12" sqref="E12"/>
    </sheetView>
  </sheetViews>
  <sheetFormatPr defaultColWidth="9.28515625" defaultRowHeight="12.75"/>
  <cols>
    <col min="1" max="1" width="14.5703125" customWidth="1"/>
    <col min="2" max="2" width="20.28515625" customWidth="1"/>
    <col min="3" max="3" width="13.28515625" customWidth="1"/>
    <col min="4" max="4" width="11.140625" customWidth="1"/>
    <col min="5" max="5" width="24.140625" customWidth="1"/>
  </cols>
  <sheetData>
    <row r="1" spans="1:5" ht="13.5" thickBot="1"/>
    <row r="2" spans="1:5" ht="15.75" thickBot="1">
      <c r="A2" s="194" t="s">
        <v>150</v>
      </c>
      <c r="B2" s="195"/>
      <c r="C2" s="195"/>
      <c r="D2" s="195"/>
      <c r="E2" s="196"/>
    </row>
    <row r="3" spans="1:5" ht="13.5" thickBot="1"/>
    <row r="4" spans="1:5" ht="15.75" thickBot="1">
      <c r="A4" s="61" t="s">
        <v>138</v>
      </c>
      <c r="B4" s="62" t="s">
        <v>139</v>
      </c>
      <c r="C4" s="62" t="s">
        <v>140</v>
      </c>
      <c r="D4" s="62" t="s">
        <v>141</v>
      </c>
      <c r="E4" s="62" t="s">
        <v>142</v>
      </c>
    </row>
    <row r="5" spans="1:5">
      <c r="A5" s="18">
        <v>1</v>
      </c>
      <c r="B5" s="63" t="s">
        <v>143</v>
      </c>
      <c r="C5" s="64">
        <v>8</v>
      </c>
      <c r="D5" s="65">
        <v>80</v>
      </c>
      <c r="E5" s="66">
        <f t="shared" ref="E5:E10" si="0">D5*C5</f>
        <v>640</v>
      </c>
    </row>
    <row r="6" spans="1:5">
      <c r="A6" s="18">
        <v>2</v>
      </c>
      <c r="B6" s="67" t="s">
        <v>144</v>
      </c>
      <c r="C6" s="68">
        <v>8</v>
      </c>
      <c r="D6" s="69">
        <v>33.03</v>
      </c>
      <c r="E6" s="70">
        <f t="shared" si="0"/>
        <v>264.24</v>
      </c>
    </row>
    <row r="7" spans="1:5">
      <c r="A7" s="18">
        <v>3</v>
      </c>
      <c r="B7" s="67" t="s">
        <v>145</v>
      </c>
      <c r="C7" s="68">
        <v>8</v>
      </c>
      <c r="D7" s="69">
        <v>8.67</v>
      </c>
      <c r="E7" s="70">
        <f t="shared" si="0"/>
        <v>69.36</v>
      </c>
    </row>
    <row r="8" spans="1:5">
      <c r="A8" s="18">
        <v>4</v>
      </c>
      <c r="B8" s="67" t="s">
        <v>146</v>
      </c>
      <c r="C8" s="68">
        <v>8</v>
      </c>
      <c r="D8" s="69">
        <v>76.040000000000006</v>
      </c>
      <c r="E8" s="70">
        <f t="shared" si="0"/>
        <v>608.32000000000005</v>
      </c>
    </row>
    <row r="9" spans="1:5">
      <c r="A9" s="18">
        <v>5</v>
      </c>
      <c r="B9" s="67" t="s">
        <v>147</v>
      </c>
      <c r="C9" s="68">
        <v>8</v>
      </c>
      <c r="D9" s="69">
        <v>89.22</v>
      </c>
      <c r="E9" s="70">
        <f t="shared" si="0"/>
        <v>713.76</v>
      </c>
    </row>
    <row r="10" spans="1:5" ht="13.5" thickBot="1">
      <c r="A10" s="18">
        <v>6</v>
      </c>
      <c r="B10" s="67" t="s">
        <v>148</v>
      </c>
      <c r="C10" s="68">
        <v>8</v>
      </c>
      <c r="D10" s="69">
        <v>29.62</v>
      </c>
      <c r="E10" s="70">
        <f t="shared" si="0"/>
        <v>236.96</v>
      </c>
    </row>
    <row r="11" spans="1:5" ht="15.75" thickBot="1">
      <c r="A11" s="197" t="s">
        <v>171</v>
      </c>
      <c r="B11" s="198"/>
      <c r="C11" s="198"/>
      <c r="D11" s="198"/>
      <c r="E11" s="71">
        <f>SUM(E5:E10)</f>
        <v>2532.6400000000003</v>
      </c>
    </row>
    <row r="12" spans="1:5" ht="15.75" thickBot="1">
      <c r="A12" s="194" t="s">
        <v>172</v>
      </c>
      <c r="B12" s="195"/>
      <c r="C12" s="195"/>
      <c r="D12" s="196"/>
      <c r="E12" s="72">
        <f>E11/4</f>
        <v>633.16000000000008</v>
      </c>
    </row>
    <row r="13" spans="1:5" ht="15.75" thickBot="1">
      <c r="A13" s="194" t="s">
        <v>149</v>
      </c>
      <c r="B13" s="195"/>
      <c r="C13" s="195"/>
      <c r="D13" s="196"/>
      <c r="E13" s="72">
        <f>E12/12</f>
        <v>52.763333333333343</v>
      </c>
    </row>
  </sheetData>
  <sheetProtection selectLockedCells="1" selectUnlockedCells="1"/>
  <mergeCells count="4">
    <mergeCell ref="A2:E2"/>
    <mergeCell ref="A11:D11"/>
    <mergeCell ref="A12:D12"/>
    <mergeCell ref="A13:D13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2" sqref="E12"/>
    </sheetView>
  </sheetViews>
  <sheetFormatPr defaultRowHeight="12.75"/>
  <cols>
    <col min="2" max="2" width="21" customWidth="1"/>
    <col min="4" max="4" width="15.28515625" customWidth="1"/>
    <col min="5" max="5" width="14.5703125" customWidth="1"/>
  </cols>
  <sheetData>
    <row r="1" spans="1:5" ht="15.75" thickBot="1">
      <c r="A1" s="194" t="s">
        <v>159</v>
      </c>
      <c r="B1" s="195"/>
      <c r="C1" s="195"/>
      <c r="D1" s="195"/>
      <c r="E1" s="195"/>
    </row>
    <row r="2" spans="1:5" ht="13.5" thickBot="1"/>
    <row r="3" spans="1:5" ht="38.25" customHeight="1" thickBot="1">
      <c r="A3" s="62" t="s">
        <v>138</v>
      </c>
      <c r="B3" s="62" t="s">
        <v>151</v>
      </c>
      <c r="C3" s="73" t="s">
        <v>152</v>
      </c>
      <c r="D3" s="73" t="s">
        <v>141</v>
      </c>
      <c r="E3" s="76" t="s">
        <v>153</v>
      </c>
    </row>
    <row r="4" spans="1:5">
      <c r="A4" s="77">
        <v>1</v>
      </c>
      <c r="B4" s="74" t="s">
        <v>154</v>
      </c>
      <c r="C4" s="64">
        <v>1</v>
      </c>
      <c r="D4" s="65">
        <v>110</v>
      </c>
      <c r="E4" s="65">
        <f t="shared" ref="E4:E9" si="0">D4/12</f>
        <v>9.1666666666666661</v>
      </c>
    </row>
    <row r="5" spans="1:5">
      <c r="A5" s="77">
        <v>2</v>
      </c>
      <c r="B5" s="75" t="s">
        <v>155</v>
      </c>
      <c r="C5" s="68">
        <v>1</v>
      </c>
      <c r="D5" s="69">
        <v>1372.4</v>
      </c>
      <c r="E5" s="69">
        <f t="shared" si="0"/>
        <v>114.36666666666667</v>
      </c>
    </row>
    <row r="6" spans="1:5">
      <c r="A6" s="77">
        <v>3</v>
      </c>
      <c r="B6" s="75" t="s">
        <v>156</v>
      </c>
      <c r="C6" s="68">
        <v>1</v>
      </c>
      <c r="D6" s="69">
        <v>87</v>
      </c>
      <c r="E6" s="69">
        <f t="shared" si="0"/>
        <v>7.25</v>
      </c>
    </row>
    <row r="7" spans="1:5">
      <c r="A7" s="77">
        <v>4</v>
      </c>
      <c r="B7" s="75" t="s">
        <v>123</v>
      </c>
      <c r="C7" s="68">
        <v>1</v>
      </c>
      <c r="D7" s="69">
        <v>13.65</v>
      </c>
      <c r="E7" s="69">
        <f t="shared" si="0"/>
        <v>1.1375</v>
      </c>
    </row>
    <row r="8" spans="1:5">
      <c r="A8" s="78">
        <v>5</v>
      </c>
      <c r="B8" s="75" t="s">
        <v>125</v>
      </c>
      <c r="C8" s="68">
        <v>1</v>
      </c>
      <c r="D8" s="69">
        <v>5</v>
      </c>
      <c r="E8" s="69">
        <f t="shared" si="0"/>
        <v>0.41666666666666669</v>
      </c>
    </row>
    <row r="9" spans="1:5">
      <c r="A9" s="78">
        <v>6</v>
      </c>
      <c r="B9" s="79" t="s">
        <v>157</v>
      </c>
      <c r="C9" s="80">
        <v>1</v>
      </c>
      <c r="D9" s="81">
        <v>7.96</v>
      </c>
      <c r="E9" s="82">
        <f t="shared" si="0"/>
        <v>0.66333333333333333</v>
      </c>
    </row>
    <row r="10" spans="1:5" ht="13.5" thickBot="1">
      <c r="A10" s="84"/>
      <c r="B10" s="84"/>
      <c r="C10" s="84"/>
      <c r="D10" s="84"/>
    </row>
    <row r="11" spans="1:5" ht="15.75" thickBot="1">
      <c r="A11" s="194" t="s">
        <v>160</v>
      </c>
      <c r="B11" s="195"/>
      <c r="C11" s="195"/>
      <c r="D11" s="196"/>
      <c r="E11" s="83">
        <f>SUM(E4:E9)</f>
        <v>133.00083333333333</v>
      </c>
    </row>
    <row r="12" spans="1:5" ht="15.75" thickBot="1">
      <c r="A12" s="194" t="s">
        <v>173</v>
      </c>
      <c r="B12" s="195"/>
      <c r="C12" s="195"/>
      <c r="D12" s="196"/>
      <c r="E12" s="83">
        <f>E11*12</f>
        <v>1596.01</v>
      </c>
    </row>
  </sheetData>
  <mergeCells count="3">
    <mergeCell ref="A1:E1"/>
    <mergeCell ref="A11:D11"/>
    <mergeCell ref="A12:D1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9" sqref="E9"/>
    </sheetView>
  </sheetViews>
  <sheetFormatPr defaultRowHeight="12.75"/>
  <cols>
    <col min="1" max="1" width="53.5703125" customWidth="1"/>
    <col min="2" max="2" width="14.140625" customWidth="1"/>
    <col min="3" max="3" width="12" customWidth="1"/>
    <col min="4" max="4" width="12.140625" customWidth="1"/>
    <col min="5" max="5" width="14.42578125" customWidth="1"/>
  </cols>
  <sheetData>
    <row r="1" spans="1:5">
      <c r="A1" s="203" t="s">
        <v>161</v>
      </c>
      <c r="B1" s="204"/>
      <c r="C1" s="204"/>
      <c r="D1" s="204"/>
      <c r="E1" s="204"/>
    </row>
    <row r="2" spans="1:5" ht="38.25">
      <c r="A2" s="205" t="s">
        <v>119</v>
      </c>
      <c r="B2" s="205"/>
      <c r="C2" s="19" t="s">
        <v>120</v>
      </c>
      <c r="D2" s="19" t="s">
        <v>121</v>
      </c>
      <c r="E2" s="19" t="s">
        <v>122</v>
      </c>
    </row>
    <row r="3" spans="1:5">
      <c r="A3" s="59" t="s">
        <v>163</v>
      </c>
      <c r="B3" s="60"/>
      <c r="C3" s="9">
        <v>1</v>
      </c>
      <c r="D3" s="9">
        <v>3616.13</v>
      </c>
      <c r="E3" s="9">
        <f>D3</f>
        <v>3616.13</v>
      </c>
    </row>
    <row r="4" spans="1:5">
      <c r="A4" s="206" t="s">
        <v>164</v>
      </c>
      <c r="B4" s="207"/>
      <c r="C4" s="52">
        <v>24</v>
      </c>
      <c r="D4" s="18">
        <v>3.78</v>
      </c>
      <c r="E4" s="18">
        <f>C4*D4</f>
        <v>90.72</v>
      </c>
    </row>
    <row r="5" spans="1:5">
      <c r="A5" s="208" t="s">
        <v>124</v>
      </c>
      <c r="B5" s="209"/>
      <c r="C5" s="52">
        <v>1</v>
      </c>
      <c r="D5" s="18">
        <v>24.3</v>
      </c>
      <c r="E5" s="18">
        <f>D5</f>
        <v>24.3</v>
      </c>
    </row>
    <row r="6" spans="1:5">
      <c r="A6" s="208" t="s">
        <v>158</v>
      </c>
      <c r="B6" s="209"/>
      <c r="C6" s="52">
        <v>1</v>
      </c>
      <c r="D6" s="18">
        <v>55.48</v>
      </c>
      <c r="E6" s="18">
        <f>D6</f>
        <v>55.48</v>
      </c>
    </row>
    <row r="7" spans="1:5">
      <c r="A7" s="200" t="s">
        <v>17</v>
      </c>
      <c r="B7" s="201"/>
      <c r="C7" s="201"/>
      <c r="D7" s="202"/>
      <c r="E7" s="51">
        <f>SUM(E3:E6)</f>
        <v>3786.63</v>
      </c>
    </row>
    <row r="8" spans="1:5">
      <c r="A8" s="199" t="s">
        <v>118</v>
      </c>
      <c r="B8" s="199"/>
      <c r="C8" s="199"/>
      <c r="D8" s="199"/>
      <c r="E8" s="8">
        <v>1</v>
      </c>
    </row>
    <row r="9" spans="1:5">
      <c r="A9" s="199" t="s">
        <v>137</v>
      </c>
      <c r="B9" s="199"/>
      <c r="C9" s="199"/>
      <c r="D9" s="199"/>
      <c r="E9" s="51">
        <f>E7/12</f>
        <v>315.55250000000001</v>
      </c>
    </row>
  </sheetData>
  <mergeCells count="8">
    <mergeCell ref="A8:D8"/>
    <mergeCell ref="A9:D9"/>
    <mergeCell ref="A7:D7"/>
    <mergeCell ref="A1:E1"/>
    <mergeCell ref="A2:B2"/>
    <mergeCell ref="A4:B4"/>
    <mergeCell ref="A5:B5"/>
    <mergeCell ref="A6:B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3"/>
  <sheetViews>
    <sheetView tabSelected="1" workbookViewId="0">
      <selection activeCell="G17" sqref="G17"/>
    </sheetView>
  </sheetViews>
  <sheetFormatPr defaultRowHeight="12.75"/>
  <cols>
    <col min="1" max="1" width="32.42578125" customWidth="1"/>
    <col min="2" max="2" width="13" customWidth="1"/>
    <col min="3" max="3" width="12" customWidth="1"/>
    <col min="4" max="4" width="15.85546875" customWidth="1"/>
    <col min="5" max="5" width="17.5703125" customWidth="1"/>
  </cols>
  <sheetData>
    <row r="3" spans="1:5">
      <c r="B3" s="85" t="s">
        <v>166</v>
      </c>
      <c r="C3" s="85" t="s">
        <v>165</v>
      </c>
      <c r="D3" s="85" t="s">
        <v>167</v>
      </c>
      <c r="E3" s="85" t="s">
        <v>169</v>
      </c>
    </row>
    <row r="4" spans="1:5">
      <c r="A4" s="85" t="s">
        <v>168</v>
      </c>
      <c r="B4" s="75">
        <v>52.76</v>
      </c>
      <c r="C4" s="75">
        <v>133</v>
      </c>
      <c r="D4" s="75">
        <v>315.56</v>
      </c>
      <c r="E4" s="75">
        <f>B4+C4+D4</f>
        <v>501.32</v>
      </c>
    </row>
    <row r="5" spans="1:5">
      <c r="A5" s="85" t="s">
        <v>170</v>
      </c>
      <c r="B5" s="75">
        <f>B4*12</f>
        <v>633.12</v>
      </c>
      <c r="C5" s="75">
        <f>C4*12</f>
        <v>1596</v>
      </c>
      <c r="D5" s="75">
        <f>D4*12</f>
        <v>3786.7200000000003</v>
      </c>
      <c r="E5" s="75">
        <f>B5+C5+D5</f>
        <v>6015.84</v>
      </c>
    </row>
    <row r="7" spans="1:5" ht="13.5" thickBot="1">
      <c r="A7" s="85" t="s">
        <v>182</v>
      </c>
      <c r="B7" s="75">
        <f>B4*4</f>
        <v>211.04</v>
      </c>
      <c r="C7" s="75">
        <f>C4</f>
        <v>133</v>
      </c>
      <c r="D7" s="75">
        <f>D4</f>
        <v>315.56</v>
      </c>
      <c r="E7" s="87">
        <f>B7+C7+D7</f>
        <v>659.59999999999991</v>
      </c>
    </row>
    <row r="8" spans="1:5" ht="13.5" thickBot="1">
      <c r="A8" s="85" t="s">
        <v>183</v>
      </c>
      <c r="B8" s="75">
        <f>B7*12</f>
        <v>2532.48</v>
      </c>
      <c r="C8" s="75">
        <f>C7*12</f>
        <v>1596</v>
      </c>
      <c r="D8" s="86">
        <f>D7*12</f>
        <v>3786.7200000000003</v>
      </c>
      <c r="E8" s="88">
        <f>B8+C8+D8</f>
        <v>7915.2</v>
      </c>
    </row>
    <row r="11" spans="1:5" ht="13.5" thickBot="1">
      <c r="B11" s="75" t="s">
        <v>174</v>
      </c>
      <c r="C11" s="75" t="s">
        <v>175</v>
      </c>
      <c r="D11" s="87" t="s">
        <v>169</v>
      </c>
    </row>
    <row r="12" spans="1:5" ht="13.5" thickBot="1">
      <c r="A12" s="75" t="s">
        <v>176</v>
      </c>
      <c r="B12" s="75">
        <v>140137.15</v>
      </c>
      <c r="C12" s="86">
        <v>164464.12</v>
      </c>
      <c r="D12" s="89">
        <f>B12+C12</f>
        <v>304601.27</v>
      </c>
    </row>
    <row r="13" spans="1:5">
      <c r="A13" s="75" t="s">
        <v>177</v>
      </c>
      <c r="B13" s="75">
        <f>B12/12</f>
        <v>11678.095833333333</v>
      </c>
      <c r="C13" s="75">
        <f>C12/12</f>
        <v>13705.343333333332</v>
      </c>
      <c r="D13" s="74">
        <f>D12/12</f>
        <v>25383.439166666667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NOTURNO 12X36</vt:lpstr>
      <vt:lpstr>DIURNO 12X36</vt:lpstr>
      <vt:lpstr>UNIFORME</vt:lpstr>
      <vt:lpstr>MATERIAL</vt:lpstr>
      <vt:lpstr>EQUIPAMENTOS</vt:lpstr>
      <vt:lpstr>TOTALIZADO</vt:lpstr>
      <vt:lpstr>'DIURNO 12X36'!Area_de_impressao</vt:lpstr>
      <vt:lpstr>'NOTURNO 12X36'!Area_de_impressao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"11925"</cp:lastModifiedBy>
  <cp:lastPrinted>2019-02-12T18:24:07Z</cp:lastPrinted>
  <dcterms:created xsi:type="dcterms:W3CDTF">2016-09-02T16:32:58Z</dcterms:created>
  <dcterms:modified xsi:type="dcterms:W3CDTF">2021-05-10T13:24:09Z</dcterms:modified>
</cp:coreProperties>
</file>